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tabRatio="500" activeTab="1"/>
  </bookViews>
  <sheets>
    <sheet name="ÁREAS" sheetId="1" r:id="rId1"/>
    <sheet name="AUXILIAR" sheetId="2" r:id="rId2"/>
    <sheet name="P. PREÇO" sheetId="3" r:id="rId3"/>
    <sheet name="C. ENTREGA" sheetId="4" r:id="rId4"/>
    <sheet name="C. DESEMBOLSO" sheetId="5" r:id="rId5"/>
  </sheets>
  <externalReferences>
    <externalReference r:id="rId6"/>
  </externalReferences>
  <definedNames>
    <definedName name="__xlnm__FilterDatabase" localSheetId="2">'P. PREÇO'!$A$3:$I$21</definedName>
    <definedName name="_xlnm.Print_Area" localSheetId="1">AUXILIAR!$A$1:$F$316</definedName>
    <definedName name="_xlnm.Print_Area" localSheetId="4">'C. DESEMBOLSO'!$A$1:$R$74</definedName>
    <definedName name="_xlnm.Print_Area" localSheetId="3">'C. ENTREGA'!$A$1:$L$35</definedName>
    <definedName name="_xlnm.Print_Area" localSheetId="2">'P. PREÇO'!$A$1:$G$38</definedName>
    <definedName name="Excel_BuiltIn_Print_Area" localSheetId="0">ÁREAS!$B$2:$D$75</definedName>
    <definedName name="Excel_BuiltIn_Print_Area_3_1" localSheetId="1">NA()</definedName>
    <definedName name="Excel_BuiltIn_Print_Area_3_1" localSheetId="4">NA()</definedName>
    <definedName name="Excel_BuiltIn_Print_Area_3_1" localSheetId="3">NA()</definedName>
    <definedName name="Excel_BuiltIn_Print_Area_3_1">NA()</definedName>
    <definedName name="print" localSheetId="1">AUXILIAR!$1:$3</definedName>
    <definedName name="print" localSheetId="2">'P. PREÇO'!$2:$4</definedName>
    <definedName name="Print_Area_0" localSheetId="4">'C. DESEMBOLSO'!$A$1:$X$68</definedName>
    <definedName name="Print_Titles_0" localSheetId="0">ÁREAS!$3:$4</definedName>
    <definedName name="Print_Titles_0" localSheetId="1">AUXILIAR!$1:$3</definedName>
    <definedName name="Print_Titles_0" localSheetId="4">'C. DESEMBOLSO'!$A:$C,'C. DESEMBOLSO'!$1:$3</definedName>
    <definedName name="Print_Titles_0" localSheetId="3">'C. ENTREGA'!$1:$1</definedName>
    <definedName name="Print_Titles_0" localSheetId="2">'P. PREÇO'!$1:$2</definedName>
    <definedName name="Print_Titles_0_0" localSheetId="1">AUXILIAR!$1:$3</definedName>
    <definedName name="Print_Titles_0_0" localSheetId="2">'P. PREÇO'!$1:$4</definedName>
    <definedName name="Print_Titles_0_0_0" localSheetId="1">AUXILIAR!$1:$3</definedName>
    <definedName name="Print_Titles_0_0_0" localSheetId="2">'P. PREÇO'!$2:$4</definedName>
    <definedName name="TESTE" localSheetId="1">NA()</definedName>
    <definedName name="teste" localSheetId="4">NA()</definedName>
    <definedName name="teste" localSheetId="3">NA()</definedName>
    <definedName name="TESTE">NA()</definedName>
    <definedName name="_xlnm.Print_Titles" localSheetId="0">ÁREAS!$3:$4</definedName>
    <definedName name="_xlnm.Print_Titles" localSheetId="1">AUXILIAR!$1:$3</definedName>
    <definedName name="_xlnm.Print_Titles" localSheetId="4">'C. DESEMBOLSO'!$A:$C,'C. DESEMBOLSO'!$1:$3</definedName>
    <definedName name="_xlnm.Print_Titles" localSheetId="3">'C. ENTREGA'!$1:$1</definedName>
    <definedName name="_xlnm.Print_Titles" localSheetId="2">'P. PREÇO'!$1:$2</definedName>
  </definedNames>
  <calcPr calcId="124519"/>
</workbook>
</file>

<file path=xl/calcChain.xml><?xml version="1.0" encoding="utf-8"?>
<calcChain xmlns="http://schemas.openxmlformats.org/spreadsheetml/2006/main">
  <c r="R66" i="5"/>
  <c r="D15" i="3"/>
  <c r="C15"/>
  <c r="E129" i="2"/>
  <c r="F129" s="1"/>
  <c r="E102"/>
  <c r="E6" i="3"/>
  <c r="D6"/>
  <c r="C6"/>
  <c r="F22" i="2"/>
  <c r="D21"/>
  <c r="D20"/>
  <c r="F20" s="1"/>
  <c r="F18"/>
  <c r="E15" i="3" l="1"/>
  <c r="D23" i="2"/>
  <c r="D7" i="3" s="1"/>
  <c r="A5" i="4"/>
  <c r="A8" i="5" l="1"/>
  <c r="B8"/>
  <c r="B5" i="4"/>
  <c r="F21" i="2" l="1"/>
  <c r="F23" l="1"/>
  <c r="E23" s="1"/>
  <c r="E7" i="3" s="1"/>
  <c r="F7" s="1"/>
  <c r="C8" i="5" s="1"/>
  <c r="D72" i="1"/>
  <c r="D55"/>
  <c r="Y69" i="5"/>
  <c r="R64"/>
  <c r="R62"/>
  <c r="R58"/>
  <c r="R56"/>
  <c r="R52"/>
  <c r="A52"/>
  <c r="R50"/>
  <c r="A50"/>
  <c r="B42"/>
  <c r="A42"/>
  <c r="C40"/>
  <c r="R40" s="1"/>
  <c r="R26"/>
  <c r="B24"/>
  <c r="A24"/>
  <c r="B22"/>
  <c r="A22"/>
  <c r="C20"/>
  <c r="P20" s="1"/>
  <c r="R18"/>
  <c r="R16"/>
  <c r="R10"/>
  <c r="B6"/>
  <c r="A6"/>
  <c r="A4"/>
  <c r="A2"/>
  <c r="A27" i="4"/>
  <c r="A26"/>
  <c r="B22"/>
  <c r="A22"/>
  <c r="B13"/>
  <c r="B12"/>
  <c r="B4"/>
  <c r="A4"/>
  <c r="A3"/>
  <c r="A1"/>
  <c r="C35" i="3"/>
  <c r="B35"/>
  <c r="B64" i="5" s="1"/>
  <c r="B34" i="3"/>
  <c r="B62" i="5" s="1"/>
  <c r="C33" i="3"/>
  <c r="B33"/>
  <c r="B60" i="5" s="1"/>
  <c r="B32" i="3"/>
  <c r="B58" i="5" s="1"/>
  <c r="C31" i="3"/>
  <c r="B31"/>
  <c r="B56" i="5" s="1"/>
  <c r="C30" i="3"/>
  <c r="B30"/>
  <c r="B54" i="5" s="1"/>
  <c r="D29" i="3"/>
  <c r="C29"/>
  <c r="B29"/>
  <c r="B52" i="5" s="1"/>
  <c r="D28" i="3"/>
  <c r="C28"/>
  <c r="B28"/>
  <c r="B50" i="5" s="1"/>
  <c r="F27" i="3"/>
  <c r="C48" i="5" s="1"/>
  <c r="B27" i="3"/>
  <c r="B48" i="5" s="1"/>
  <c r="C26" i="3"/>
  <c r="B26"/>
  <c r="B46" i="5" s="1"/>
  <c r="C25" i="3"/>
  <c r="B25"/>
  <c r="B44" i="5" s="1"/>
  <c r="B23" i="3"/>
  <c r="B21" i="4" s="1"/>
  <c r="C22" i="3"/>
  <c r="B22"/>
  <c r="B38" i="5" s="1"/>
  <c r="C21" i="3"/>
  <c r="B21"/>
  <c r="B36" i="5" s="1"/>
  <c r="C20" i="3"/>
  <c r="B20"/>
  <c r="B18" i="4" s="1"/>
  <c r="C19" i="3"/>
  <c r="B19"/>
  <c r="B32" i="5" s="1"/>
  <c r="B18" i="3"/>
  <c r="B30" i="5" s="1"/>
  <c r="B17" i="3"/>
  <c r="B28" i="5" s="1"/>
  <c r="C16" i="3"/>
  <c r="B16"/>
  <c r="B26" i="5" s="1"/>
  <c r="C14" i="3"/>
  <c r="G13"/>
  <c r="B13"/>
  <c r="B11" i="4" s="1"/>
  <c r="C12" i="3"/>
  <c r="B12"/>
  <c r="B18" i="5" s="1"/>
  <c r="B11" i="3"/>
  <c r="B16" i="5" s="1"/>
  <c r="C10" i="3"/>
  <c r="B10"/>
  <c r="B14" i="5" s="1"/>
  <c r="C9" i="3"/>
  <c r="B9"/>
  <c r="B7" i="4" s="1"/>
  <c r="C8" i="3"/>
  <c r="B8"/>
  <c r="B10" i="5" s="1"/>
  <c r="A8" i="3"/>
  <c r="A9" s="1"/>
  <c r="F5"/>
  <c r="B5"/>
  <c r="B4" i="5" s="1"/>
  <c r="G4" i="3"/>
  <c r="A2"/>
  <c r="F307" i="2"/>
  <c r="D306"/>
  <c r="F304"/>
  <c r="D303"/>
  <c r="D305" s="1"/>
  <c r="F302"/>
  <c r="F301"/>
  <c r="F300"/>
  <c r="D298"/>
  <c r="D296" s="1"/>
  <c r="F297"/>
  <c r="F295"/>
  <c r="F294"/>
  <c r="F293"/>
  <c r="D289"/>
  <c r="D286" s="1"/>
  <c r="F288"/>
  <c r="E280"/>
  <c r="E34" i="3" s="1"/>
  <c r="D280" i="2"/>
  <c r="C280"/>
  <c r="C34" i="3" s="1"/>
  <c r="F279" i="2"/>
  <c r="F278"/>
  <c r="F275"/>
  <c r="F271"/>
  <c r="F270"/>
  <c r="F268"/>
  <c r="F269" s="1"/>
  <c r="E265"/>
  <c r="E32" i="3" s="1"/>
  <c r="D265" i="2"/>
  <c r="D32" i="3" s="1"/>
  <c r="C265" i="2"/>
  <c r="C32" i="3" s="1"/>
  <c r="F264" i="2"/>
  <c r="F263"/>
  <c r="F260"/>
  <c r="F256"/>
  <c r="F255"/>
  <c r="E250"/>
  <c r="E30" i="3" s="1"/>
  <c r="D250" i="2"/>
  <c r="D30" i="3" s="1"/>
  <c r="E249" i="2"/>
  <c r="F248"/>
  <c r="F247"/>
  <c r="F245"/>
  <c r="F244"/>
  <c r="F243"/>
  <c r="F238"/>
  <c r="E237"/>
  <c r="E29" i="3" s="1"/>
  <c r="F234" i="2"/>
  <c r="A233"/>
  <c r="F232"/>
  <c r="E231"/>
  <c r="E28" i="3" s="1"/>
  <c r="F228" i="2"/>
  <c r="A227"/>
  <c r="F223"/>
  <c r="F222"/>
  <c r="F220"/>
  <c r="F221" s="1"/>
  <c r="F216"/>
  <c r="C215"/>
  <c r="F212"/>
  <c r="F207"/>
  <c r="F206"/>
  <c r="D205"/>
  <c r="D203" s="1"/>
  <c r="F203" s="1"/>
  <c r="F205" s="1"/>
  <c r="E205" s="1"/>
  <c r="E201"/>
  <c r="E24" i="3" s="1"/>
  <c r="D201" i="2"/>
  <c r="D24" i="3" s="1"/>
  <c r="C201" i="2"/>
  <c r="C24" i="3" s="1"/>
  <c r="F200" i="2"/>
  <c r="F199"/>
  <c r="F196"/>
  <c r="F190"/>
  <c r="F191" s="1"/>
  <c r="F188"/>
  <c r="F187"/>
  <c r="F184"/>
  <c r="F180"/>
  <c r="F179"/>
  <c r="F176"/>
  <c r="F171"/>
  <c r="F170"/>
  <c r="F167"/>
  <c r="F162"/>
  <c r="F161"/>
  <c r="F158"/>
  <c r="E154"/>
  <c r="E18" i="3" s="1"/>
  <c r="D154" i="2"/>
  <c r="D18" i="3" s="1"/>
  <c r="C154" i="2"/>
  <c r="C18" i="3" s="1"/>
  <c r="F153" i="2"/>
  <c r="F152"/>
  <c r="F149"/>
  <c r="E146"/>
  <c r="E17" i="3" s="1"/>
  <c r="D146" i="2"/>
  <c r="D17" i="3" s="1"/>
  <c r="C146" i="2"/>
  <c r="C17" i="3" s="1"/>
  <c r="F145" i="2"/>
  <c r="F144"/>
  <c r="F141"/>
  <c r="F137"/>
  <c r="F136"/>
  <c r="F133"/>
  <c r="F126"/>
  <c r="F122"/>
  <c r="F121"/>
  <c r="F118"/>
  <c r="F112"/>
  <c r="F111"/>
  <c r="F108"/>
  <c r="E104"/>
  <c r="E11" i="3" s="1"/>
  <c r="D104" i="2"/>
  <c r="D11" i="3" s="1"/>
  <c r="C104" i="2"/>
  <c r="C11" i="3" s="1"/>
  <c r="F103" i="2"/>
  <c r="F102"/>
  <c r="D97"/>
  <c r="F96"/>
  <c r="F95"/>
  <c r="F94"/>
  <c r="D93"/>
  <c r="F92"/>
  <c r="F91"/>
  <c r="F90"/>
  <c r="F89"/>
  <c r="A87"/>
  <c r="D85"/>
  <c r="F84"/>
  <c r="F82"/>
  <c r="F81"/>
  <c r="F80"/>
  <c r="D79"/>
  <c r="F79" s="1"/>
  <c r="A77"/>
  <c r="D76"/>
  <c r="D10" i="3" s="1"/>
  <c r="F74" i="2"/>
  <c r="F73"/>
  <c r="F72"/>
  <c r="F71"/>
  <c r="F70"/>
  <c r="F69"/>
  <c r="F68"/>
  <c r="F67"/>
  <c r="F66"/>
  <c r="F65"/>
  <c r="F64"/>
  <c r="D59"/>
  <c r="D55" s="1"/>
  <c r="F55" s="1"/>
  <c r="D58"/>
  <c r="F57"/>
  <c r="F56"/>
  <c r="F54"/>
  <c r="A51"/>
  <c r="E49"/>
  <c r="E9" i="3" s="1"/>
  <c r="D49" i="2"/>
  <c r="D9" i="3" s="1"/>
  <c r="F48" i="2"/>
  <c r="F46"/>
  <c r="F45"/>
  <c r="F44"/>
  <c r="F43"/>
  <c r="F42"/>
  <c r="F41"/>
  <c r="F40"/>
  <c r="E37"/>
  <c r="E8" i="3" s="1"/>
  <c r="D37" i="2"/>
  <c r="D8" i="3" s="1"/>
  <c r="F36" i="2"/>
  <c r="F34"/>
  <c r="F33"/>
  <c r="F32"/>
  <c r="F31"/>
  <c r="F30"/>
  <c r="F28"/>
  <c r="A14"/>
  <c r="D12"/>
  <c r="D9" s="1"/>
  <c r="F9" s="1"/>
  <c r="F10"/>
  <c r="F8"/>
  <c r="F7"/>
  <c r="A5"/>
  <c r="A3"/>
  <c r="D188" i="1"/>
  <c r="D309" i="2" s="1"/>
  <c r="D35" i="3" s="1"/>
  <c r="D183" i="1"/>
  <c r="D277" i="2" s="1"/>
  <c r="D276" s="1"/>
  <c r="F276" s="1"/>
  <c r="D180" i="1"/>
  <c r="D272" i="2" s="1"/>
  <c r="D175" i="1"/>
  <c r="D262" i="2" s="1"/>
  <c r="D261" s="1"/>
  <c r="F261" s="1"/>
  <c r="D172" i="1"/>
  <c r="D257" i="2" s="1"/>
  <c r="B172" i="1"/>
  <c r="D169"/>
  <c r="D164"/>
  <c r="D239" i="2" s="1"/>
  <c r="A164" i="1"/>
  <c r="D159"/>
  <c r="A159"/>
  <c r="D156"/>
  <c r="D224" i="2" s="1"/>
  <c r="D221" s="1"/>
  <c r="D151" i="1"/>
  <c r="D217" i="2" s="1"/>
  <c r="B151" i="1"/>
  <c r="D148"/>
  <c r="B148"/>
  <c r="D141"/>
  <c r="D192" i="2" s="1"/>
  <c r="B141" i="1"/>
  <c r="D136"/>
  <c r="D181" i="2" s="1"/>
  <c r="D178" s="1"/>
  <c r="D177" s="1"/>
  <c r="F177" s="1"/>
  <c r="B136" i="1"/>
  <c r="D131"/>
  <c r="D172" i="2" s="1"/>
  <c r="B131" i="1"/>
  <c r="D126"/>
  <c r="D163" i="2" s="1"/>
  <c r="D160" s="1"/>
  <c r="D159" s="1"/>
  <c r="F159" s="1"/>
  <c r="B126" i="1"/>
  <c r="D121"/>
  <c r="D151" i="2" s="1"/>
  <c r="D150" s="1"/>
  <c r="F150" s="1"/>
  <c r="D116" i="1"/>
  <c r="D143" i="2" s="1"/>
  <c r="D142" s="1"/>
  <c r="F142" s="1"/>
  <c r="B116" i="1"/>
  <c r="D111"/>
  <c r="D138" i="2" s="1"/>
  <c r="B111" i="1"/>
  <c r="D108"/>
  <c r="D127" i="2" s="1"/>
  <c r="B108" i="1"/>
  <c r="B105"/>
  <c r="D97"/>
  <c r="D113" i="2" s="1"/>
  <c r="B97" i="1"/>
  <c r="D94"/>
  <c r="B94"/>
  <c r="B88"/>
  <c r="D86"/>
  <c r="D85" s="1"/>
  <c r="D47" i="2" s="1"/>
  <c r="B85" i="1"/>
  <c r="D82"/>
  <c r="D81" s="1"/>
  <c r="D35" i="2" s="1"/>
  <c r="D29" s="1"/>
  <c r="F29" s="1"/>
  <c r="B81" i="1"/>
  <c r="D76"/>
  <c r="B76"/>
  <c r="A76"/>
  <c r="D13"/>
  <c r="F24" i="2" l="1"/>
  <c r="G7" i="3"/>
  <c r="R8" i="5" s="1"/>
  <c r="F262" i="2"/>
  <c r="E262" s="1"/>
  <c r="F93"/>
  <c r="E93" s="1"/>
  <c r="E97" s="1"/>
  <c r="F97" s="1"/>
  <c r="F160"/>
  <c r="E160" s="1"/>
  <c r="E163" s="1"/>
  <c r="E19" i="3" s="1"/>
  <c r="F58" i="2"/>
  <c r="E58" s="1"/>
  <c r="E59" s="1"/>
  <c r="F59" s="1"/>
  <c r="F143"/>
  <c r="E143" s="1"/>
  <c r="F303"/>
  <c r="E303" s="1"/>
  <c r="E305" s="1"/>
  <c r="F305" s="1"/>
  <c r="F151"/>
  <c r="E151" s="1"/>
  <c r="F8" i="3"/>
  <c r="C10" i="5" s="1"/>
  <c r="P10" s="1"/>
  <c r="F265" i="2"/>
  <c r="F296"/>
  <c r="E296" s="1"/>
  <c r="E298" s="1"/>
  <c r="F298" s="1"/>
  <c r="H8" i="5"/>
  <c r="Q8"/>
  <c r="O8"/>
  <c r="F32" i="3"/>
  <c r="C58" i="5" s="1"/>
  <c r="Q58" s="1"/>
  <c r="G40"/>
  <c r="M20"/>
  <c r="Q20"/>
  <c r="B164" i="1"/>
  <c r="A25" i="2"/>
  <c r="E20" i="5"/>
  <c r="K40"/>
  <c r="A81" i="1"/>
  <c r="K20" i="5"/>
  <c r="B180" i="1"/>
  <c r="G20" i="5"/>
  <c r="D310" i="2"/>
  <c r="D11"/>
  <c r="D74" i="1"/>
  <c r="B175"/>
  <c r="L20" i="5"/>
  <c r="H40"/>
  <c r="F20"/>
  <c r="N20"/>
  <c r="M40"/>
  <c r="N40"/>
  <c r="F17" i="3"/>
  <c r="C28" i="5" s="1"/>
  <c r="M28" s="1"/>
  <c r="F18" i="3"/>
  <c r="C30" i="5" s="1"/>
  <c r="J30" s="1"/>
  <c r="H20"/>
  <c r="E40"/>
  <c r="Q40"/>
  <c r="B156" i="1"/>
  <c r="F11" i="2"/>
  <c r="F146"/>
  <c r="F237"/>
  <c r="F29" i="3" s="1"/>
  <c r="C52" i="5" s="1"/>
  <c r="F35" i="2"/>
  <c r="E35" s="1"/>
  <c r="F47"/>
  <c r="E47" s="1"/>
  <c r="F75"/>
  <c r="F231"/>
  <c r="F239" s="1"/>
  <c r="F83"/>
  <c r="E83" s="1"/>
  <c r="E85" s="1"/>
  <c r="F85" s="1"/>
  <c r="F246"/>
  <c r="F249" s="1"/>
  <c r="F250"/>
  <c r="F104"/>
  <c r="B159" i="1"/>
  <c r="B169"/>
  <c r="F11" i="3"/>
  <c r="C16" i="5" s="1"/>
  <c r="I16" s="1"/>
  <c r="F6" i="3"/>
  <c r="C6" i="5" s="1"/>
  <c r="B121" i="1"/>
  <c r="B183"/>
  <c r="B188"/>
  <c r="D75" i="2"/>
  <c r="F30" i="3"/>
  <c r="G30" s="1"/>
  <c r="R54" i="5" s="1"/>
  <c r="D16" i="1"/>
  <c r="D12" i="3"/>
  <c r="D110" i="2"/>
  <c r="D109" s="1"/>
  <c r="F109" s="1"/>
  <c r="F110" s="1"/>
  <c r="E110" s="1"/>
  <c r="E113" s="1"/>
  <c r="E12" i="3" s="1"/>
  <c r="F286" i="2"/>
  <c r="D287"/>
  <c r="F17"/>
  <c r="D20" i="3"/>
  <c r="D169" i="2"/>
  <c r="D168" s="1"/>
  <c r="F168" s="1"/>
  <c r="F169" s="1"/>
  <c r="E169" s="1"/>
  <c r="E172" s="1"/>
  <c r="E20" i="3" s="1"/>
  <c r="F178" i="2"/>
  <c r="E178" s="1"/>
  <c r="E181" s="1"/>
  <c r="E21" i="3" s="1"/>
  <c r="D125" i="2"/>
  <c r="F125" s="1"/>
  <c r="F127" s="1"/>
  <c r="E127" s="1"/>
  <c r="A7" i="4"/>
  <c r="A12" i="5"/>
  <c r="A10" i="3"/>
  <c r="A38" i="2"/>
  <c r="A85" i="1"/>
  <c r="D16" i="3"/>
  <c r="D26"/>
  <c r="D230" i="2"/>
  <c r="D229" s="1"/>
  <c r="F229" s="1"/>
  <c r="F230" s="1"/>
  <c r="E230" s="1"/>
  <c r="D236"/>
  <c r="D235" s="1"/>
  <c r="F235" s="1"/>
  <c r="F236" s="1"/>
  <c r="E236" s="1"/>
  <c r="D135"/>
  <c r="D134" s="1"/>
  <c r="F134" s="1"/>
  <c r="F135" s="1"/>
  <c r="E135" s="1"/>
  <c r="E138" s="1"/>
  <c r="E16" i="3" s="1"/>
  <c r="G5"/>
  <c r="C4" i="5"/>
  <c r="D22" i="3"/>
  <c r="D25"/>
  <c r="D214" i="2"/>
  <c r="D106" i="1"/>
  <c r="D105" s="1"/>
  <c r="D120" i="2" s="1"/>
  <c r="D208"/>
  <c r="D198"/>
  <c r="D197" s="1"/>
  <c r="F197" s="1"/>
  <c r="F198" s="1"/>
  <c r="E198" s="1"/>
  <c r="D33" i="3"/>
  <c r="F37" i="2"/>
  <c r="F9" i="3"/>
  <c r="C12" i="5" s="1"/>
  <c r="D101" i="2"/>
  <c r="F101" s="1"/>
  <c r="F201"/>
  <c r="F208" s="1"/>
  <c r="D269"/>
  <c r="E269" s="1"/>
  <c r="E272" s="1"/>
  <c r="D19" i="3"/>
  <c r="D285" i="2"/>
  <c r="F285" s="1"/>
  <c r="F49"/>
  <c r="F154"/>
  <c r="E221"/>
  <c r="E224" s="1"/>
  <c r="E26" i="3" s="1"/>
  <c r="D254" i="2"/>
  <c r="D253" s="1"/>
  <c r="F253" s="1"/>
  <c r="F254" s="1"/>
  <c r="E254" s="1"/>
  <c r="E257" s="1"/>
  <c r="E31" i="3" s="1"/>
  <c r="D31"/>
  <c r="A6" i="4"/>
  <c r="A10" i="5"/>
  <c r="D186" i="2"/>
  <c r="D185" s="1"/>
  <c r="F185" s="1"/>
  <c r="F186" s="1"/>
  <c r="E186" s="1"/>
  <c r="E192" s="1"/>
  <c r="D21" i="3"/>
  <c r="D204" i="2"/>
  <c r="F204" s="1"/>
  <c r="D34" i="3"/>
  <c r="F34" s="1"/>
  <c r="C62" i="5" s="1"/>
  <c r="F280" i="2"/>
  <c r="F24" i="3"/>
  <c r="C42" i="5" s="1"/>
  <c r="F277" i="2"/>
  <c r="E277" s="1"/>
  <c r="F28" i="3"/>
  <c r="C50" i="5" s="1"/>
  <c r="O48"/>
  <c r="I48"/>
  <c r="N48"/>
  <c r="H48"/>
  <c r="R48"/>
  <c r="L48"/>
  <c r="F48"/>
  <c r="Q48"/>
  <c r="K48"/>
  <c r="E48"/>
  <c r="P48"/>
  <c r="J48"/>
  <c r="D48"/>
  <c r="B3" i="4"/>
  <c r="B6"/>
  <c r="B9"/>
  <c r="B16"/>
  <c r="B19"/>
  <c r="B25"/>
  <c r="B28"/>
  <c r="B31"/>
  <c r="M48" i="5"/>
  <c r="B12"/>
  <c r="B34"/>
  <c r="B10" i="4"/>
  <c r="B14"/>
  <c r="B17"/>
  <c r="B20"/>
  <c r="B23"/>
  <c r="B26"/>
  <c r="B29"/>
  <c r="B32"/>
  <c r="B20" i="5"/>
  <c r="B40"/>
  <c r="B8" i="4"/>
  <c r="B15"/>
  <c r="B24"/>
  <c r="B27"/>
  <c r="B30"/>
  <c r="B33"/>
  <c r="G48" i="5"/>
  <c r="I20"/>
  <c r="O20"/>
  <c r="I40"/>
  <c r="O40"/>
  <c r="D20"/>
  <c r="J20"/>
  <c r="D40"/>
  <c r="J40"/>
  <c r="P40"/>
  <c r="F40"/>
  <c r="L40"/>
  <c r="F19" i="3" l="1"/>
  <c r="C32" i="5" s="1"/>
  <c r="G32" s="1"/>
  <c r="L28"/>
  <c r="Q28"/>
  <c r="F163" i="2"/>
  <c r="J58" i="5"/>
  <c r="L58"/>
  <c r="N58"/>
  <c r="G28"/>
  <c r="K28"/>
  <c r="J28"/>
  <c r="F58"/>
  <c r="H58"/>
  <c r="D58"/>
  <c r="I28"/>
  <c r="D28"/>
  <c r="K58"/>
  <c r="M58"/>
  <c r="O58"/>
  <c r="F28"/>
  <c r="H28"/>
  <c r="E58"/>
  <c r="G58"/>
  <c r="I58"/>
  <c r="G30"/>
  <c r="R30"/>
  <c r="K30"/>
  <c r="L30"/>
  <c r="M6"/>
  <c r="H30"/>
  <c r="F30"/>
  <c r="I30"/>
  <c r="E28"/>
  <c r="O28"/>
  <c r="P30"/>
  <c r="M30"/>
  <c r="D30"/>
  <c r="P28"/>
  <c r="O30"/>
  <c r="Q30"/>
  <c r="I6"/>
  <c r="K6"/>
  <c r="E30"/>
  <c r="E11" i="2"/>
  <c r="E12" s="1"/>
  <c r="F12" s="1"/>
  <c r="O10" i="5"/>
  <c r="H6"/>
  <c r="Q6"/>
  <c r="G6"/>
  <c r="C54"/>
  <c r="N54" s="1"/>
  <c r="O6"/>
  <c r="E6"/>
  <c r="N6"/>
  <c r="D6"/>
  <c r="F6"/>
  <c r="F16"/>
  <c r="P6"/>
  <c r="R6"/>
  <c r="J6"/>
  <c r="P16"/>
  <c r="D10"/>
  <c r="F10"/>
  <c r="Q16"/>
  <c r="I10"/>
  <c r="K16"/>
  <c r="E75" i="2"/>
  <c r="E76" s="1"/>
  <c r="F76" s="1"/>
  <c r="O16" i="5"/>
  <c r="E10"/>
  <c r="F21" i="3"/>
  <c r="C36" i="5" s="1"/>
  <c r="E16"/>
  <c r="G10"/>
  <c r="F306" i="2"/>
  <c r="E306" s="1"/>
  <c r="G16" i="5"/>
  <c r="K10"/>
  <c r="D16"/>
  <c r="N16"/>
  <c r="J16"/>
  <c r="M16"/>
  <c r="H16"/>
  <c r="L16"/>
  <c r="F172" i="2"/>
  <c r="M10" i="5"/>
  <c r="Q10"/>
  <c r="F287" i="2"/>
  <c r="E287" s="1"/>
  <c r="E289" s="1"/>
  <c r="F289" s="1"/>
  <c r="F309" s="1"/>
  <c r="E309" s="1"/>
  <c r="F138"/>
  <c r="N10" i="5"/>
  <c r="H10"/>
  <c r="F16" i="3"/>
  <c r="C26" i="5" s="1"/>
  <c r="F26" s="1"/>
  <c r="L10"/>
  <c r="F20" i="3"/>
  <c r="G20" s="1"/>
  <c r="R34" i="5" s="1"/>
  <c r="E22" i="3"/>
  <c r="F22" s="1"/>
  <c r="F192" i="2"/>
  <c r="E33" i="3"/>
  <c r="F33" s="1"/>
  <c r="F272" i="2"/>
  <c r="O52" i="5"/>
  <c r="I52"/>
  <c r="N52"/>
  <c r="H52"/>
  <c r="M52"/>
  <c r="G52"/>
  <c r="L52"/>
  <c r="F52"/>
  <c r="Q52"/>
  <c r="K52"/>
  <c r="E52"/>
  <c r="P52"/>
  <c r="J52"/>
  <c r="D52"/>
  <c r="F113" i="2"/>
  <c r="O50" i="5"/>
  <c r="I50"/>
  <c r="N50"/>
  <c r="H50"/>
  <c r="L50"/>
  <c r="F50"/>
  <c r="Q50"/>
  <c r="K50"/>
  <c r="E50"/>
  <c r="P50"/>
  <c r="J50"/>
  <c r="D50"/>
  <c r="M50"/>
  <c r="G50"/>
  <c r="F257" i="2"/>
  <c r="O12" i="5"/>
  <c r="I12"/>
  <c r="N12"/>
  <c r="G12"/>
  <c r="M12"/>
  <c r="F12"/>
  <c r="L12"/>
  <c r="E12"/>
  <c r="R12"/>
  <c r="K12"/>
  <c r="D12"/>
  <c r="Q12"/>
  <c r="J12"/>
  <c r="P12"/>
  <c r="H12"/>
  <c r="D14" i="3"/>
  <c r="D119" i="2"/>
  <c r="F119" s="1"/>
  <c r="F120" s="1"/>
  <c r="E120" s="1"/>
  <c r="E123" s="1"/>
  <c r="E14" i="3" s="1"/>
  <c r="D123" i="2"/>
  <c r="F224"/>
  <c r="A14" i="5"/>
  <c r="A8" i="4"/>
  <c r="A88" i="1"/>
  <c r="A11" i="3"/>
  <c r="A61" i="2"/>
  <c r="F181"/>
  <c r="F31" i="3"/>
  <c r="C56" i="5" s="1"/>
  <c r="D215" i="2"/>
  <c r="D213"/>
  <c r="F213" s="1"/>
  <c r="F214" s="1"/>
  <c r="E214" s="1"/>
  <c r="F15" i="3"/>
  <c r="F128" i="2"/>
  <c r="M42" i="5"/>
  <c r="G42"/>
  <c r="R42"/>
  <c r="L42"/>
  <c r="F42"/>
  <c r="P42"/>
  <c r="J42"/>
  <c r="D42"/>
  <c r="O42"/>
  <c r="I42"/>
  <c r="N42"/>
  <c r="H42"/>
  <c r="Q42"/>
  <c r="K42"/>
  <c r="E42"/>
  <c r="Q62"/>
  <c r="K62"/>
  <c r="E62"/>
  <c r="P62"/>
  <c r="J62"/>
  <c r="D62"/>
  <c r="O62"/>
  <c r="I62"/>
  <c r="N62"/>
  <c r="H62"/>
  <c r="M62"/>
  <c r="G62"/>
  <c r="L62"/>
  <c r="F62"/>
  <c r="F12" i="3"/>
  <c r="C18" i="5" s="1"/>
  <c r="R4"/>
  <c r="L4"/>
  <c r="F4"/>
  <c r="Q4"/>
  <c r="K4"/>
  <c r="E4"/>
  <c r="P4"/>
  <c r="J4"/>
  <c r="D4"/>
  <c r="O4"/>
  <c r="I4"/>
  <c r="N4"/>
  <c r="H4"/>
  <c r="M4"/>
  <c r="G4"/>
  <c r="F26" i="3"/>
  <c r="M32" i="5" l="1"/>
  <c r="O32"/>
  <c r="Q32"/>
  <c r="R32"/>
  <c r="D32"/>
  <c r="H32"/>
  <c r="K32"/>
  <c r="F32"/>
  <c r="P32"/>
  <c r="E32"/>
  <c r="I32"/>
  <c r="J32"/>
  <c r="H54"/>
  <c r="J54"/>
  <c r="L54"/>
  <c r="D54"/>
  <c r="M54"/>
  <c r="E54"/>
  <c r="I54"/>
  <c r="J26"/>
  <c r="K54"/>
  <c r="O54"/>
  <c r="F54"/>
  <c r="P54"/>
  <c r="G54"/>
  <c r="Q54"/>
  <c r="E10" i="3"/>
  <c r="F10" s="1"/>
  <c r="C14" i="5" s="1"/>
  <c r="L26"/>
  <c r="M26"/>
  <c r="K26"/>
  <c r="C34"/>
  <c r="L34" s="1"/>
  <c r="G21" i="3"/>
  <c r="R36" i="5" s="1"/>
  <c r="O26"/>
  <c r="G26"/>
  <c r="D26"/>
  <c r="I26"/>
  <c r="E26"/>
  <c r="Q26"/>
  <c r="P26"/>
  <c r="H26"/>
  <c r="C24"/>
  <c r="G15" i="3"/>
  <c r="R24" i="5" s="1"/>
  <c r="E215" i="2"/>
  <c r="F215" s="1"/>
  <c r="E217"/>
  <c r="C38" i="5"/>
  <c r="G22" i="3"/>
  <c r="R38" i="5" s="1"/>
  <c r="F14" i="3"/>
  <c r="P56" i="5"/>
  <c r="I56"/>
  <c r="O56"/>
  <c r="H56"/>
  <c r="M56"/>
  <c r="G56"/>
  <c r="L56"/>
  <c r="F56"/>
  <c r="K56"/>
  <c r="E56"/>
  <c r="Q56"/>
  <c r="J56"/>
  <c r="D56"/>
  <c r="E35" i="3"/>
  <c r="F35" s="1"/>
  <c r="C64" i="5" s="1"/>
  <c r="E310" i="2"/>
  <c r="F310" s="1"/>
  <c r="C60" i="5"/>
  <c r="G33" i="3"/>
  <c r="R60" i="5" s="1"/>
  <c r="Q36"/>
  <c r="J36"/>
  <c r="D36"/>
  <c r="O36"/>
  <c r="H36"/>
  <c r="M36"/>
  <c r="G36"/>
  <c r="E36"/>
  <c r="P36"/>
  <c r="L36"/>
  <c r="K36"/>
  <c r="I36"/>
  <c r="F36"/>
  <c r="P18"/>
  <c r="I18"/>
  <c r="O18"/>
  <c r="H18"/>
  <c r="Q18"/>
  <c r="F18"/>
  <c r="M18"/>
  <c r="E18"/>
  <c r="L18"/>
  <c r="D18"/>
  <c r="K18"/>
  <c r="J18"/>
  <c r="G18"/>
  <c r="C46"/>
  <c r="G26" i="3"/>
  <c r="R46" i="5" s="1"/>
  <c r="A9" i="4"/>
  <c r="A16" i="5"/>
  <c r="A12" i="3"/>
  <c r="A94" i="1"/>
  <c r="A99" i="2"/>
  <c r="F123"/>
  <c r="K14" i="5" l="1"/>
  <c r="G14"/>
  <c r="F14"/>
  <c r="Q14"/>
  <c r="O14"/>
  <c r="E14"/>
  <c r="D14"/>
  <c r="M14"/>
  <c r="R14"/>
  <c r="H14"/>
  <c r="J14"/>
  <c r="L14"/>
  <c r="P14"/>
  <c r="I14"/>
  <c r="N14"/>
  <c r="P34"/>
  <c r="O34"/>
  <c r="Q34"/>
  <c r="G34"/>
  <c r="M34"/>
  <c r="H34"/>
  <c r="J34"/>
  <c r="E34"/>
  <c r="I34"/>
  <c r="K34"/>
  <c r="F34"/>
  <c r="D34"/>
  <c r="K38"/>
  <c r="E38"/>
  <c r="P38"/>
  <c r="I38"/>
  <c r="O38"/>
  <c r="H38"/>
  <c r="L38"/>
  <c r="J38"/>
  <c r="G38"/>
  <c r="F38"/>
  <c r="Q38"/>
  <c r="D38"/>
  <c r="M38"/>
  <c r="G14" i="3"/>
  <c r="C22" i="5"/>
  <c r="A18"/>
  <c r="A10" i="4"/>
  <c r="A13" i="3"/>
  <c r="A97" i="1"/>
  <c r="A105" i="2"/>
  <c r="Q64" i="5"/>
  <c r="K64"/>
  <c r="E64"/>
  <c r="P64"/>
  <c r="J64"/>
  <c r="D64"/>
  <c r="O64"/>
  <c r="I64"/>
  <c r="N64"/>
  <c r="H64"/>
  <c r="M64"/>
  <c r="G64"/>
  <c r="L64"/>
  <c r="F64"/>
  <c r="O46"/>
  <c r="H46"/>
  <c r="N46"/>
  <c r="G46"/>
  <c r="K46"/>
  <c r="E46"/>
  <c r="Q46"/>
  <c r="J46"/>
  <c r="D46"/>
  <c r="P46"/>
  <c r="I46"/>
  <c r="M46"/>
  <c r="F46"/>
  <c r="Q60"/>
  <c r="K60"/>
  <c r="E60"/>
  <c r="P60"/>
  <c r="J60"/>
  <c r="D60"/>
  <c r="O60"/>
  <c r="I60"/>
  <c r="N60"/>
  <c r="H60"/>
  <c r="M60"/>
  <c r="G60"/>
  <c r="L60"/>
  <c r="F60"/>
  <c r="E25" i="3"/>
  <c r="F25" s="1"/>
  <c r="F36" s="1"/>
  <c r="F217" i="2"/>
  <c r="N24" i="5"/>
  <c r="H24"/>
  <c r="L24"/>
  <c r="F24"/>
  <c r="K24"/>
  <c r="E24"/>
  <c r="I24"/>
  <c r="G24"/>
  <c r="Q24"/>
  <c r="D24"/>
  <c r="O24"/>
  <c r="M24"/>
  <c r="J24"/>
  <c r="K22" l="1"/>
  <c r="E22"/>
  <c r="Q22"/>
  <c r="J22"/>
  <c r="D22"/>
  <c r="O22"/>
  <c r="G22"/>
  <c r="N22"/>
  <c r="F22"/>
  <c r="M22"/>
  <c r="L22"/>
  <c r="L66" s="1"/>
  <c r="I22"/>
  <c r="H22"/>
  <c r="A16" i="3"/>
  <c r="A11" i="4"/>
  <c r="A20" i="5"/>
  <c r="A115" i="2"/>
  <c r="A105" i="1"/>
  <c r="R22" i="5"/>
  <c r="C44"/>
  <c r="C66" s="1"/>
  <c r="G25" i="3"/>
  <c r="R44" i="5" s="1"/>
  <c r="R67" l="1"/>
  <c r="C67" s="1"/>
  <c r="L68"/>
  <c r="G36" i="3"/>
  <c r="D37" s="1"/>
  <c r="N44" i="5"/>
  <c r="G44"/>
  <c r="M44"/>
  <c r="M66" s="1"/>
  <c r="F44"/>
  <c r="Q44"/>
  <c r="Q66" s="1"/>
  <c r="J44"/>
  <c r="D44"/>
  <c r="D66" s="1"/>
  <c r="P44"/>
  <c r="I44"/>
  <c r="O44"/>
  <c r="H44"/>
  <c r="H66" s="1"/>
  <c r="E44"/>
  <c r="E66" s="1"/>
  <c r="K44"/>
  <c r="K66" s="1"/>
  <c r="A26"/>
  <c r="A17" i="3"/>
  <c r="A14" i="4"/>
  <c r="A111" i="1"/>
  <c r="A130" i="2"/>
  <c r="E68" i="5" l="1"/>
  <c r="J66"/>
  <c r="J68" s="1"/>
  <c r="P66"/>
  <c r="P68" s="1"/>
  <c r="I66"/>
  <c r="I68" s="1"/>
  <c r="N66"/>
  <c r="N68" s="1"/>
  <c r="H68"/>
  <c r="M68"/>
  <c r="G66"/>
  <c r="G68" s="1"/>
  <c r="K68"/>
  <c r="Q68"/>
  <c r="O66"/>
  <c r="O68" s="1"/>
  <c r="F66"/>
  <c r="F68" s="1"/>
  <c r="C68"/>
  <c r="D68"/>
  <c r="A28"/>
  <c r="A18" i="3"/>
  <c r="A15" i="4"/>
  <c r="A116" i="1"/>
  <c r="A139" i="2"/>
  <c r="R68" i="5" l="1"/>
  <c r="A16" i="4"/>
  <c r="A19" i="3"/>
  <c r="A30" i="5"/>
  <c r="A147" i="2"/>
  <c r="A121" i="1"/>
  <c r="A32" i="5" l="1"/>
  <c r="A20" i="3"/>
  <c r="A17" i="4"/>
  <c r="A155" i="2"/>
  <c r="A126" i="1"/>
  <c r="A34" i="5" l="1"/>
  <c r="A18" i="4"/>
  <c r="A21" i="3"/>
  <c r="A164" i="2"/>
  <c r="A131" i="1"/>
  <c r="A36" i="5" l="1"/>
  <c r="A19" i="4"/>
  <c r="A22" i="3"/>
  <c r="A136" i="1"/>
  <c r="A173" i="2"/>
  <c r="A23" i="3" l="1"/>
  <c r="A20" i="4"/>
  <c r="A38" i="5"/>
  <c r="A182" i="2"/>
  <c r="A141" i="1"/>
  <c r="A21" i="4" l="1"/>
  <c r="A40" i="5"/>
  <c r="A25" i="3"/>
  <c r="A193" i="2"/>
  <c r="A148" i="1"/>
  <c r="A44" i="5" l="1"/>
  <c r="A26" i="3"/>
  <c r="A23" i="4"/>
  <c r="A210" i="2"/>
  <c r="A151" i="1"/>
  <c r="A46" i="5" l="1"/>
  <c r="A218" i="2"/>
  <c r="A27" i="3"/>
  <c r="A24" i="4"/>
  <c r="A156" i="1"/>
  <c r="A25" i="4" l="1"/>
  <c r="A30" i="3"/>
  <c r="A48" i="5"/>
  <c r="A225" i="2"/>
  <c r="A54" i="5" l="1"/>
  <c r="A28" i="4"/>
  <c r="A240" i="2"/>
  <c r="A31" i="3"/>
  <c r="A169" i="1"/>
  <c r="A56" i="5" l="1"/>
  <c r="A251" i="2"/>
  <c r="A29" i="4"/>
  <c r="A32" i="3"/>
  <c r="A172" i="1"/>
  <c r="A58" i="5" l="1"/>
  <c r="A30" i="4"/>
  <c r="A258" i="2"/>
  <c r="A33" i="3"/>
  <c r="A175" i="1"/>
  <c r="A60" i="5" l="1"/>
  <c r="A31" i="4"/>
  <c r="A266" i="2"/>
  <c r="A34" i="3"/>
  <c r="A180" i="1"/>
  <c r="A62" i="5" l="1"/>
  <c r="A32" i="4"/>
  <c r="A35" i="3"/>
  <c r="A273" i="2"/>
  <c r="A183" i="1"/>
  <c r="A64" i="5" l="1"/>
  <c r="A33" i="4"/>
  <c r="A281" i="2"/>
  <c r="A188" i="1"/>
</calcChain>
</file>

<file path=xl/sharedStrings.xml><?xml version="1.0" encoding="utf-8"?>
<sst xmlns="http://schemas.openxmlformats.org/spreadsheetml/2006/main" count="918" uniqueCount="281">
  <si>
    <t>ELABORAÇÃO DOS PROJETOS EXECUTIVOS DE ARQUITETURA E COMPLEMENTARES DE ENGENHARIA E INFRAESTRUTURA PARA REFORMA E AMPLIAÇÃO DA 4ª DELEGACIA METROPOLITANA DE ARACAJU/SE.</t>
  </si>
  <si>
    <t>ITEM</t>
  </si>
  <si>
    <t>UN</t>
  </si>
  <si>
    <t>ÁREA (M²)</t>
  </si>
  <si>
    <t>ÁREA TOTAL DO TERRENO</t>
  </si>
  <si>
    <t>m²</t>
  </si>
  <si>
    <t>ÁREA TOTAL CONSTRUÍDA EXISTENTE</t>
  </si>
  <si>
    <t>ÁREA TOTAL DE REFORMA</t>
  </si>
  <si>
    <t>ÁREA TOTAL DE AMPLIAÇÃO</t>
  </si>
  <si>
    <t>ÁREA TOTAL REFORMA E AMPLIAÇÃO</t>
  </si>
  <si>
    <t>ÁREA DE URBANIZAÇÃO</t>
  </si>
  <si>
    <t>ÁREA DE PAISAGISMO</t>
  </si>
  <si>
    <t xml:space="preserve">ÁREA TOTAL CONSTRUÍDA </t>
  </si>
  <si>
    <t>ÁREAS INDIVIDUAIS (para cálculo de projetos complementares)</t>
  </si>
  <si>
    <t>REFORMA (TÉRREO)</t>
  </si>
  <si>
    <t>VARANDA</t>
  </si>
  <si>
    <t>RECEPÇÃO AO PÚBLICO</t>
  </si>
  <si>
    <t>W.C. PNE MASCULINO</t>
  </si>
  <si>
    <t>W.C. PNE FEMININO</t>
  </si>
  <si>
    <t>SALA DELEGADO 01</t>
  </si>
  <si>
    <t>W.C. DELEGADO 01</t>
  </si>
  <si>
    <t>DORMITÓRIO DELEGADO 01</t>
  </si>
  <si>
    <t>CARTÓRIO 01</t>
  </si>
  <si>
    <t>CARTÓRIO 02</t>
  </si>
  <si>
    <t>CARTÓRIO 03</t>
  </si>
  <si>
    <t>W.C. FEMININO</t>
  </si>
  <si>
    <t>W.C. MASCULINO</t>
  </si>
  <si>
    <t>ARQUIVO</t>
  </si>
  <si>
    <t>DELEGADO 02</t>
  </si>
  <si>
    <t>COZINHA</t>
  </si>
  <si>
    <t>DML</t>
  </si>
  <si>
    <t>ÁREA DE BANHO DE SOL 01</t>
  </si>
  <si>
    <t>ÁREA DE BANHO DE SOL 02</t>
  </si>
  <si>
    <t>CELA MASCULINA – 1</t>
  </si>
  <si>
    <t>CELA MASCULINO – 2</t>
  </si>
  <si>
    <t>CELA MASCULINA – 3</t>
  </si>
  <si>
    <t xml:space="preserve">CELA FEMININA </t>
  </si>
  <si>
    <t>SALA DE ACOLHIMENTO</t>
  </si>
  <si>
    <t>ASSISTENTE SOCIAL</t>
  </si>
  <si>
    <t>RECEPÇÃO DAGV ACORDE</t>
  </si>
  <si>
    <t>MEDIAÇÃO ACORDE 01</t>
  </si>
  <si>
    <t>MEDIAÇÃO ACORDE 02</t>
  </si>
  <si>
    <t>CAPTURA</t>
  </si>
  <si>
    <t>ALOJAMENTO FEMININO</t>
  </si>
  <si>
    <t>m2</t>
  </si>
  <si>
    <t>W.C. ALOJAMENTO FEMININO</t>
  </si>
  <si>
    <t>ALOJAMENTO MASCULINO</t>
  </si>
  <si>
    <t>W.C. ALOJAMENTO MASCULINO</t>
  </si>
  <si>
    <t>SALA DE DELEGADO 03</t>
  </si>
  <si>
    <t>W.C. DELEGADO 03</t>
  </si>
  <si>
    <t>CUSTÓDIA</t>
  </si>
  <si>
    <t>TOTAL</t>
  </si>
  <si>
    <t>AMPLIAÇÃO (PATIO E 1º PAVIMENTO)</t>
  </si>
  <si>
    <t>AUDITÓRIO</t>
  </si>
  <si>
    <t>COPA</t>
  </si>
  <si>
    <t>REFEITÓRIO</t>
  </si>
  <si>
    <t>SALA DE INVESTIGAÇÃO</t>
  </si>
  <si>
    <t>ALOJAMENTO FEMININO 01</t>
  </si>
  <si>
    <t>W.C. ALOJAMENTO FEMININO 01</t>
  </si>
  <si>
    <t>ALOJAMENTO MASCULINO 02</t>
  </si>
  <si>
    <t>W.C. ALOJAMENTO MASCULINO 02</t>
  </si>
  <si>
    <t>ALOJAMENTO FEMININO 03</t>
  </si>
  <si>
    <t>W.C. ALOJAMENTO FEMININO 03</t>
  </si>
  <si>
    <t>ALOJAMENTO MASCULINO 04</t>
  </si>
  <si>
    <t>W.C. ALOJAMENTO MASCULINO 04</t>
  </si>
  <si>
    <t>ÁREA TOTAL DE URBANIZAÇÃO</t>
  </si>
  <si>
    <t>ÁREA TOTAL DE PAISAGISMO</t>
  </si>
  <si>
    <t>Em Aracaju</t>
  </si>
  <si>
    <t>un</t>
  </si>
  <si>
    <t>Sondagem a percussão</t>
  </si>
  <si>
    <t>Quantidade de furos em terra firme</t>
  </si>
  <si>
    <t xml:space="preserve">un </t>
  </si>
  <si>
    <t>Profundidade</t>
  </si>
  <si>
    <t xml:space="preserve">m </t>
  </si>
  <si>
    <t>km</t>
  </si>
  <si>
    <t>Fundação</t>
  </si>
  <si>
    <t>Térreo</t>
  </si>
  <si>
    <t>Laje</t>
  </si>
  <si>
    <t>1º pavimento</t>
  </si>
  <si>
    <t>ÁREA TOTAL PAVIMENTO TÉRREO</t>
  </si>
  <si>
    <t>ÁREA EXTERNA</t>
  </si>
  <si>
    <t>Área urbanizada</t>
  </si>
  <si>
    <t>Total</t>
  </si>
  <si>
    <t>Reforma e Ampliação</t>
  </si>
  <si>
    <t>Relatório</t>
  </si>
  <si>
    <t>URBANIZAÇÃO</t>
  </si>
  <si>
    <t>ÁREA TOTAL EXTERNA</t>
  </si>
  <si>
    <t>CRITÉRIOS</t>
  </si>
  <si>
    <t>UND</t>
  </si>
  <si>
    <t>VALOR</t>
  </si>
  <si>
    <t>COORDENAÇÃO</t>
  </si>
  <si>
    <t>%</t>
  </si>
  <si>
    <t>APROVAÇÕES</t>
  </si>
  <si>
    <t>CRITÉRIO ADOTADO</t>
  </si>
  <si>
    <t>CRITÉRIO PREÇOS UNITÁRIOS PARA PROJETO DE ARQUITETURA EXECUTIVO</t>
  </si>
  <si>
    <t>QUADRO AUXILIAR</t>
  </si>
  <si>
    <t>PROJETO DE ARQUITETURA</t>
  </si>
  <si>
    <t>LEVANTAMENTO CADASTRAL</t>
  </si>
  <si>
    <t>QTD</t>
  </si>
  <si>
    <t xml:space="preserve">PREÇO </t>
  </si>
  <si>
    <t>UNITÁRIO</t>
  </si>
  <si>
    <t>UNIT. CRIT.</t>
  </si>
  <si>
    <t>Áreas de até 200,00 m²</t>
  </si>
  <si>
    <t>Áreas de 201 m² a 500 m²</t>
  </si>
  <si>
    <t>Áreas de 501 m² a 1000 m²</t>
  </si>
  <si>
    <t>Áreas acima de 1000,00 m²</t>
  </si>
  <si>
    <t>Valor adotado</t>
  </si>
  <si>
    <t>1.1</t>
  </si>
  <si>
    <t>Escolas, creches, quartéis, delegacias, cadeias públicas, postos policiais, terminais turísticos, restaurantes, lanchonetes, quiosques bares, lojas, boates, sanitários públicos, quiosques e correlatos.</t>
  </si>
  <si>
    <t>1.2</t>
  </si>
  <si>
    <t>Maquete Eletrônica (R$ 1.160,00 a 2.167,00)</t>
  </si>
  <si>
    <t>PROJETO DE URBANIZAÇÃO</t>
  </si>
  <si>
    <t xml:space="preserve">Praças, quadras, parques aquáticos, calçadões, cemitérios, áreas livres para recreação, feiras e exposições.  </t>
  </si>
  <si>
    <t>0 a 2.000 m2</t>
  </si>
  <si>
    <t>2.000,01 a 5.000 m2</t>
  </si>
  <si>
    <t>5.000,01 a 10.000 m2</t>
  </si>
  <si>
    <t>10.000,01 a 20.000 m2</t>
  </si>
  <si>
    <t>20.000,01 a 30.000 m2</t>
  </si>
  <si>
    <t>30.000,01 a 40.000 m2</t>
  </si>
  <si>
    <t>acima de 40.000 m2</t>
  </si>
  <si>
    <t xml:space="preserve">Total </t>
  </si>
  <si>
    <t>Valor Final Adotado</t>
  </si>
  <si>
    <t>PROJETO DE PAISAGISMO</t>
  </si>
  <si>
    <t xml:space="preserve">Áreas de até 2.000,00 m² </t>
  </si>
  <si>
    <t>Áreas de 2.001,00 m² a 5.000,00 m²</t>
  </si>
  <si>
    <t>Áreas de 5.001,00 m² a 10.000,00 m²</t>
  </si>
  <si>
    <t>Áreas de 10.001,00 m² a 20.000,00 m²</t>
  </si>
  <si>
    <t>Áreas de 20.001,00 m² a 30.000,00 m²</t>
  </si>
  <si>
    <t>Áreas de 30.001,00 m² a 40.000,00 m²</t>
  </si>
  <si>
    <t xml:space="preserve">Acima de 40.000,00 m² </t>
  </si>
  <si>
    <t>Valor Final Adotado Adotado</t>
  </si>
  <si>
    <t>PROJETO DE ENGENHARIA</t>
  </si>
  <si>
    <t>TOPOGRAFIA</t>
  </si>
  <si>
    <t>Levantamento Topográfico planialtimétrico semi-cadastral de áreas:</t>
  </si>
  <si>
    <t>Áreas até 1ha</t>
  </si>
  <si>
    <t>Áreas de 1ha a 5ha</t>
  </si>
  <si>
    <t>Equipe topográfica de campo completa e escritório</t>
  </si>
  <si>
    <t>diária</t>
  </si>
  <si>
    <t>PROJETO DE ESTUDOS GEOTÉCNICOS</t>
  </si>
  <si>
    <t>Sondagem a Percussão de simples reconhecimento de sub-solo</t>
  </si>
  <si>
    <t>Mobilização e Desmobilização de Pessoas e Equipamentos (Área concentrada)</t>
  </si>
  <si>
    <t>Km</t>
  </si>
  <si>
    <t>Até 30 km de Aracaju</t>
  </si>
  <si>
    <t>de 31 a 60 km de Aracaju</t>
  </si>
  <si>
    <t>de 61 a 100 km de Aracaju</t>
  </si>
  <si>
    <t>Maior que 100 km de Aracaju</t>
  </si>
  <si>
    <t>Deslocamento entre furos, em mesma área</t>
  </si>
  <si>
    <t xml:space="preserve">de 30 até 100m </t>
  </si>
  <si>
    <t xml:space="preserve">de 101 até 500m </t>
  </si>
  <si>
    <t>de 501 até 2000m</t>
  </si>
  <si>
    <t>Por metro linear de sondagem</t>
  </si>
  <si>
    <t>m</t>
  </si>
  <si>
    <t>Valor Total</t>
  </si>
  <si>
    <t>TERRAPLENAGEM E GEOMÉTRICO DE VIAS (com indicação de jazidas)</t>
  </si>
  <si>
    <t>Até 14.000,00</t>
  </si>
  <si>
    <t>de 14.000,01 a 70.000,00</t>
  </si>
  <si>
    <t>de 70.000,01 a 200.000,00</t>
  </si>
  <si>
    <t>a partir de 200.000,00</t>
  </si>
  <si>
    <t>Valor por Km</t>
  </si>
  <si>
    <t>PROJETO PAVIMENTAÇÃO</t>
  </si>
  <si>
    <t>Até 2.500,00</t>
  </si>
  <si>
    <t>De 2.500,01 a 12.000,00</t>
  </si>
  <si>
    <t>De 12.000,01 a 35.000,00</t>
  </si>
  <si>
    <t>A partir de 35.000,01</t>
  </si>
  <si>
    <t>Critério Adotado</t>
  </si>
  <si>
    <t>PROJETO DE SINALIZAÇÃO VERTICAL E HORIZONTAL</t>
  </si>
  <si>
    <t>Sinalização</t>
  </si>
  <si>
    <t>PROJETO ESTRUTURAL, INCLUINDO FUNDAÇÕES</t>
  </si>
  <si>
    <t>Concreto Armado</t>
  </si>
  <si>
    <t>Até 500 m²</t>
  </si>
  <si>
    <t>Acima de 500 m²</t>
  </si>
  <si>
    <t>Obs.: Considerando Fundações: Área = área construída + área de cobertura</t>
  </si>
  <si>
    <t>PROJETO ELÉTRICO E ILUMINAÇÃO EXTERNA</t>
  </si>
  <si>
    <t>Edificações Especiais (com gerador e subestação)</t>
  </si>
  <si>
    <t>Iluminação de áreas externas (praças, calçadões, orlas, complexo com várias edificações etc)</t>
  </si>
  <si>
    <t>Até 100.000 m²</t>
  </si>
  <si>
    <t>Acima de 100.000 m²</t>
  </si>
  <si>
    <t xml:space="preserve">PROJETO CABEAMENTO ESTRUTURADO </t>
  </si>
  <si>
    <t>Voz, dados e antena coletiva</t>
  </si>
  <si>
    <t>PROJETO CFTV</t>
  </si>
  <si>
    <t>PROJETO SONORIZAÇÃO</t>
  </si>
  <si>
    <t xml:space="preserve">PROJETO CLIMATIZAÇÃO </t>
  </si>
  <si>
    <t>Simples</t>
  </si>
  <si>
    <t>PROJETO HIDRÁULICO</t>
  </si>
  <si>
    <t>Água Fria</t>
  </si>
  <si>
    <t>PROJETO ESGOTOS SANITÁRIOS</t>
  </si>
  <si>
    <t>COM TRATAMENTO SIMPLES (fossa e filtro, sumidouro ou DAFA)</t>
  </si>
  <si>
    <t>PROJETO DRENAGEM PLUVIAL</t>
  </si>
  <si>
    <t>Área externa</t>
  </si>
  <si>
    <t>Até 10.000,00</t>
  </si>
  <si>
    <t>Critério adotado para grandes áreas</t>
  </si>
  <si>
    <t xml:space="preserve">PROJETO DE IRRIGAÇÃO </t>
  </si>
  <si>
    <t>18.1</t>
  </si>
  <si>
    <t>ÁREAS VERDES / JARDINS</t>
  </si>
  <si>
    <t>18.2</t>
  </si>
  <si>
    <t>CAMPO DE FUTEBOL</t>
  </si>
  <si>
    <t>Padrão CBF</t>
  </si>
  <si>
    <t>Padrão FIFA</t>
  </si>
  <si>
    <t>PROJETO DE PREVENÇÃO E COMBATE A INCÊNDIO E PÂNICO</t>
  </si>
  <si>
    <t>Até 750 m² (Extintor)</t>
  </si>
  <si>
    <t>Acima de 750 m² (Extintor + Hidrante)</t>
  </si>
  <si>
    <t>RELATÓRIO ANÁLISE DE RISCO - PDA</t>
  </si>
  <si>
    <t>PROJETO DE PROTEÇÃO CONTRA DESCARGAS ATMOSFÉRICAS (PDA)</t>
  </si>
  <si>
    <t>PROJETO DE SISTEMA DE PROTEÇÃO CONTRA DESCARGAS ATMOSFÉRICAS (SPDA)</t>
  </si>
  <si>
    <t>PROJETO DE MEDIDA DE PROTEÇÃO CONTRA SURTOS (MPS)</t>
  </si>
  <si>
    <t>PROJETO GLP/GN</t>
  </si>
  <si>
    <t>Por medição individualizada</t>
  </si>
  <si>
    <t>Projeto GLP ou GN até 10 Pontos</t>
  </si>
  <si>
    <t>Projeto GLP ou GN de 11 a 30 pontos</t>
  </si>
  <si>
    <t>Projeto GLP ou GN de 31 a 50 pontos</t>
  </si>
  <si>
    <t>RELATÓRIO DE SUSTENTABILIDADE ENCE</t>
  </si>
  <si>
    <t>PROJETO COMUNICAÇÃO VISUAL</t>
  </si>
  <si>
    <t>PLANO DE GERENCIAMENTO DE RESÍDUOS</t>
  </si>
  <si>
    <t>De R$ 1.218,00 a R$ 3.012,00</t>
  </si>
  <si>
    <t>PROJETO COMPATIBILIZAÇÃO DE PROJETOS</t>
  </si>
  <si>
    <t>ORÇAMENTO E ESPECIFICAÇÕES TÉCNICAS DA OBRA</t>
  </si>
  <si>
    <t>EDIFICAÇÕES - Arquitetura e Engenharias  (OBRA)</t>
  </si>
  <si>
    <t>Orçamento</t>
  </si>
  <si>
    <t>Especificações</t>
  </si>
  <si>
    <t>Valor Edificações</t>
  </si>
  <si>
    <t>De 10.000,01 a 30.000,00</t>
  </si>
  <si>
    <t>A cima de 30.000,01</t>
  </si>
  <si>
    <t>Valor</t>
  </si>
  <si>
    <t>Valor Urbanização</t>
  </si>
  <si>
    <t xml:space="preserve">Valor Final </t>
  </si>
  <si>
    <t>QUADRO - PROPOSTA DE PREÇO</t>
  </si>
  <si>
    <t xml:space="preserve">ITEM </t>
  </si>
  <si>
    <t>PROJETOS EXECUTIVOS DE ENGENHARIA</t>
  </si>
  <si>
    <t>PREÇO (R$)</t>
  </si>
  <si>
    <t>UNIT.</t>
  </si>
  <si>
    <t>MAQUETE ELETRÔNICA</t>
  </si>
  <si>
    <t xml:space="preserve"> </t>
  </si>
  <si>
    <t>7.1</t>
  </si>
  <si>
    <t xml:space="preserve">PROJETO ELÉTRICO  </t>
  </si>
  <si>
    <t>7.2</t>
  </si>
  <si>
    <t>ILUMINAÇÃO EXTERNA</t>
  </si>
  <si>
    <t>15.1</t>
  </si>
  <si>
    <t>ÁREAS VERDES/JARDINS</t>
  </si>
  <si>
    <t>Sub-Total</t>
  </si>
  <si>
    <t>DESCRIÇÃO DOS SERVIÇOS</t>
  </si>
  <si>
    <t xml:space="preserve">      30 DIAS            (1ª ENTREGA)</t>
  </si>
  <si>
    <t xml:space="preserve">     60 DIAS           (2ª ENTREGA)</t>
  </si>
  <si>
    <t xml:space="preserve">       90 DIAS         (3ª ENTREGA)</t>
  </si>
  <si>
    <t xml:space="preserve">       105 DIAS         (4ª ENTREGA)</t>
  </si>
  <si>
    <t xml:space="preserve">       120 DIAS         (5ª ENTREGA)</t>
  </si>
  <si>
    <t xml:space="preserve">       135 DIAS         (6ª ENTREGA)</t>
  </si>
  <si>
    <t xml:space="preserve">       150 DIAS         (7ª ENTREGA)</t>
  </si>
  <si>
    <t xml:space="preserve">      165 DIAS         (8ª ENTREGA)</t>
  </si>
  <si>
    <t xml:space="preserve">       180 DIAS         (9ª ENTREGA)</t>
  </si>
  <si>
    <t xml:space="preserve">   ENTREGA     FINAL        (10ª ENTREGA)</t>
  </si>
  <si>
    <t>CRONOGRAMA DE DESEMBOLSO</t>
  </si>
  <si>
    <t>PREÇO FINAL (R$)</t>
  </si>
  <si>
    <t xml:space="preserve">15 DIAS </t>
  </si>
  <si>
    <t xml:space="preserve">30 DIAS </t>
  </si>
  <si>
    <t>45 DIAS</t>
  </si>
  <si>
    <t>60 DIAS</t>
  </si>
  <si>
    <t>75 DIAS</t>
  </si>
  <si>
    <t>90 DIAS</t>
  </si>
  <si>
    <t>105 DIAS</t>
  </si>
  <si>
    <t>120 DIAS</t>
  </si>
  <si>
    <t>135 DIAS</t>
  </si>
  <si>
    <t xml:space="preserve">150 DIAS         </t>
  </si>
  <si>
    <t xml:space="preserve">165 DIAS        </t>
  </si>
  <si>
    <t xml:space="preserve">180 DIAS         </t>
  </si>
  <si>
    <t xml:space="preserve">195 DIAS         </t>
  </si>
  <si>
    <t>ENTREGA FINAL</t>
  </si>
  <si>
    <t xml:space="preserve">Sub-Total </t>
  </si>
  <si>
    <t>Aprovações de Projetos</t>
  </si>
  <si>
    <t>TOTAL GERAL</t>
  </si>
  <si>
    <t>Critério adotado</t>
  </si>
  <si>
    <t>CRITÉRIO ADOTADO PARA VALOR REFORMA</t>
  </si>
  <si>
    <t>DESCRIÇÃO</t>
  </si>
  <si>
    <t>ÁREA TOTAL  (REFORMA E AMPLIAÇÃO)</t>
  </si>
  <si>
    <t>TOTAL (REFORMA E AMPLIAÇÃO)</t>
  </si>
  <si>
    <t>ACESSOS</t>
  </si>
  <si>
    <t xml:space="preserve">PROJETO DE ARQUITETURA </t>
  </si>
  <si>
    <t>ARQUITETURA DE OBRAS NOVAS</t>
  </si>
  <si>
    <t>ARQUITETURA DE OBRAS EXISTENTES</t>
  </si>
  <si>
    <t>Reforma com demolições e novas execuções Acima de 50,00 m² – 80% de tabela de obras novas correspondentes.</t>
  </si>
  <si>
    <t>Ampliações (usando a mesma tipologia), o valor será de 80% do valor da tabela para obras novas correspondentes.</t>
  </si>
  <si>
    <t>Reforma e/ou ampliação de edificações existentes</t>
  </si>
</sst>
</file>

<file path=xl/styles.xml><?xml version="1.0" encoding="utf-8"?>
<styleSheet xmlns="http://schemas.openxmlformats.org/spreadsheetml/2006/main">
  <numFmts count="5">
    <numFmt numFmtId="164" formatCode="#,###.00"/>
    <numFmt numFmtId="165" formatCode="_-* #,##0.00_-;\-* #,##0.00_-;_-* \-??_-;_-@_-"/>
    <numFmt numFmtId="166" formatCode="#,##0.000"/>
    <numFmt numFmtId="167" formatCode="[$R$-416]\ #,##0.00;[Red]\-[$R$-416]\ #,##0.00"/>
    <numFmt numFmtId="168" formatCode="#,##0.00_ ;\-#,##0.00\ "/>
  </numFmts>
  <fonts count="28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Arial"/>
      <family val="2"/>
      <charset val="1"/>
    </font>
    <font>
      <sz val="10"/>
      <color rgb="FF0070C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color rgb="FF0070C0"/>
      <name val="Arial"/>
      <family val="2"/>
      <charset val="1"/>
    </font>
    <font>
      <sz val="10"/>
      <color rgb="FFFF0000"/>
      <name val="Times New Roman"/>
      <family val="1"/>
      <charset val="1"/>
    </font>
    <font>
      <b/>
      <sz val="13"/>
      <name val="Times New Roman"/>
      <family val="1"/>
      <charset val="1"/>
    </font>
    <font>
      <b/>
      <sz val="11"/>
      <name val="Times New Roman"/>
      <family val="1"/>
      <charset val="1"/>
    </font>
    <font>
      <b/>
      <sz val="10"/>
      <color rgb="FFFF0000"/>
      <name val="Times New Roman"/>
      <family val="1"/>
      <charset val="1"/>
    </font>
    <font>
      <b/>
      <sz val="13"/>
      <name val="Times New Roman"/>
      <family val="2"/>
      <charset val="1"/>
    </font>
    <font>
      <sz val="10"/>
      <color rgb="FFCE181E"/>
      <name val="Times New Roman"/>
      <family val="1"/>
      <charset val="1"/>
    </font>
    <font>
      <sz val="10"/>
      <color rgb="FFCE181E"/>
      <name val="Arial"/>
      <family val="2"/>
      <charset val="1"/>
    </font>
    <font>
      <b/>
      <sz val="10"/>
      <color rgb="FFCE181E"/>
      <name val="Times New Roman"/>
      <family val="1"/>
      <charset val="1"/>
    </font>
    <font>
      <sz val="10"/>
      <color rgb="FFED1C24"/>
      <name val="Times New Roman"/>
      <family val="1"/>
      <charset val="1"/>
    </font>
    <font>
      <sz val="10"/>
      <color rgb="FFED1C24"/>
      <name val="Arial"/>
      <family val="2"/>
      <charset val="1"/>
    </font>
    <font>
      <sz val="10"/>
      <color rgb="FF0066CC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name val="Arial"/>
      <family val="2"/>
      <charset val="1"/>
    </font>
    <font>
      <sz val="10"/>
      <name val="Times New Roman"/>
      <family val="1"/>
    </font>
    <font>
      <sz val="11"/>
      <color theme="3" tint="0.39997558519241921"/>
      <name val="Times New Roman"/>
      <family val="1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E0E0E0"/>
        <bgColor rgb="FFDDDDDD"/>
      </patternFill>
    </fill>
    <fill>
      <patternFill patternType="solid">
        <fgColor rgb="FFD9D9D9"/>
        <bgColor rgb="FFDBDBDB"/>
      </patternFill>
    </fill>
    <fill>
      <patternFill patternType="solid">
        <fgColor rgb="FFCCCCCC"/>
        <bgColor rgb="FFD9D9D9"/>
      </patternFill>
    </fill>
    <fill>
      <patternFill patternType="solid">
        <fgColor rgb="FFDDDDDD"/>
        <bgColor rgb="FFDBDBDB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DBDBDB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9" fontId="22" fillId="0" borderId="0" applyBorder="0" applyProtection="0"/>
    <xf numFmtId="0" fontId="1" fillId="2" borderId="0" applyBorder="0" applyProtection="0"/>
  </cellStyleXfs>
  <cellXfs count="329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4" fillId="3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4" fillId="3" borderId="1" xfId="0" applyNumberFormat="1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vertical="center"/>
    </xf>
    <xf numFmtId="4" fontId="4" fillId="0" borderId="1" xfId="0" applyNumberFormat="1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/>
    <xf numFmtId="0" fontId="5" fillId="0" borderId="0" xfId="0" applyFont="1"/>
    <xf numFmtId="4" fontId="4" fillId="0" borderId="1" xfId="0" applyNumberFormat="1" applyFont="1" applyBorder="1" applyAlignme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4" fontId="4" fillId="0" borderId="1" xfId="0" applyNumberFormat="1" applyFont="1" applyBorder="1"/>
    <xf numFmtId="4" fontId="3" fillId="0" borderId="3" xfId="0" applyNumberFormat="1" applyFont="1" applyBorder="1"/>
    <xf numFmtId="0" fontId="5" fillId="0" borderId="1" xfId="0" applyFont="1" applyBorder="1"/>
    <xf numFmtId="0" fontId="0" fillId="0" borderId="1" xfId="0" applyBorder="1"/>
    <xf numFmtId="4" fontId="4" fillId="0" borderId="0" xfId="0" applyNumberFormat="1" applyFont="1"/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6" fillId="0" borderId="0" xfId="0" applyFont="1"/>
    <xf numFmtId="0" fontId="9" fillId="0" borderId="0" xfId="0" applyFont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right" vertical="center"/>
    </xf>
    <xf numFmtId="0" fontId="0" fillId="3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9" fontId="22" fillId="0" borderId="1" xfId="2" applyBorder="1" applyProtection="1"/>
    <xf numFmtId="0" fontId="3" fillId="0" borderId="1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164" fontId="7" fillId="3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3" fillId="0" borderId="1" xfId="2" applyNumberFormat="1" applyFont="1" applyBorder="1" applyProtection="1"/>
    <xf numFmtId="4" fontId="3" fillId="0" borderId="1" xfId="1" applyNumberFormat="1" applyFont="1" applyBorder="1"/>
    <xf numFmtId="4" fontId="4" fillId="0" borderId="1" xfId="2" applyNumberFormat="1" applyFont="1" applyBorder="1" applyProtection="1"/>
    <xf numFmtId="4" fontId="4" fillId="0" borderId="1" xfId="1" applyNumberFormat="1" applyFont="1" applyBorder="1"/>
    <xf numFmtId="0" fontId="12" fillId="0" borderId="4" xfId="0" applyFont="1" applyBorder="1" applyAlignment="1">
      <alignment horizontal="center" vertical="center" wrapText="1"/>
    </xf>
    <xf numFmtId="164" fontId="7" fillId="5" borderId="1" xfId="0" applyNumberFormat="1" applyFont="1" applyFill="1" applyBorder="1" applyAlignment="1" applyProtection="1">
      <alignment horizontal="center" vertical="center"/>
    </xf>
    <xf numFmtId="0" fontId="7" fillId="5" borderId="1" xfId="0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4" fontId="3" fillId="0" borderId="1" xfId="2" applyNumberFormat="1" applyFont="1" applyBorder="1" applyAlignment="1" applyProtection="1"/>
    <xf numFmtId="4" fontId="8" fillId="0" borderId="1" xfId="1" applyNumberFormat="1" applyFont="1" applyBorder="1"/>
    <xf numFmtId="4" fontId="3" fillId="0" borderId="1" xfId="2" applyNumberFormat="1" applyFont="1" applyBorder="1" applyAlignment="1" applyProtection="1">
      <alignment vertical="center"/>
    </xf>
    <xf numFmtId="4" fontId="8" fillId="0" borderId="1" xfId="1" applyNumberFormat="1" applyFont="1" applyBorder="1" applyAlignment="1">
      <alignment vertical="center"/>
    </xf>
    <xf numFmtId="4" fontId="4" fillId="0" borderId="1" xfId="2" applyNumberFormat="1" applyFont="1" applyBorder="1" applyAlignment="1" applyProtection="1"/>
    <xf numFmtId="4" fontId="7" fillId="0" borderId="1" xfId="1" applyNumberFormat="1" applyFont="1" applyBorder="1"/>
    <xf numFmtId="164" fontId="4" fillId="5" borderId="1" xfId="0" applyNumberFormat="1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3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166" fontId="3" fillId="0" borderId="1" xfId="1" applyNumberFormat="1" applyFont="1" applyBorder="1"/>
    <xf numFmtId="4" fontId="8" fillId="0" borderId="1" xfId="1" applyNumberFormat="1" applyFont="1" applyBorder="1" applyAlignment="1">
      <alignment horizontal="right" vertical="center"/>
    </xf>
    <xf numFmtId="4" fontId="3" fillId="0" borderId="1" xfId="1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/>
    <xf numFmtId="164" fontId="3" fillId="0" borderId="1" xfId="0" applyNumberFormat="1" applyFont="1" applyBorder="1" applyAlignment="1">
      <alignment horizontal="right"/>
    </xf>
    <xf numFmtId="0" fontId="8" fillId="0" borderId="1" xfId="0" applyFont="1" applyBorder="1"/>
    <xf numFmtId="4" fontId="0" fillId="0" borderId="1" xfId="0" applyNumberFormat="1" applyBorder="1"/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vertical="center"/>
    </xf>
    <xf numFmtId="164" fontId="13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/>
    <xf numFmtId="2" fontId="10" fillId="0" borderId="1" xfId="0" applyNumberFormat="1" applyFont="1" applyBorder="1" applyAlignment="1">
      <alignment horizontal="right"/>
    </xf>
    <xf numFmtId="2" fontId="10" fillId="0" borderId="1" xfId="0" applyNumberFormat="1" applyFont="1" applyBorder="1"/>
    <xf numFmtId="49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/>
    </xf>
    <xf numFmtId="4" fontId="10" fillId="0" borderId="1" xfId="1" applyNumberFormat="1" applyFont="1" applyBorder="1"/>
    <xf numFmtId="4" fontId="10" fillId="0" borderId="1" xfId="0" applyNumberFormat="1" applyFont="1" applyBorder="1" applyAlignment="1">
      <alignment horizontal="right"/>
    </xf>
    <xf numFmtId="4" fontId="13" fillId="0" borderId="1" xfId="1" applyNumberFormat="1" applyFont="1" applyBorder="1"/>
    <xf numFmtId="164" fontId="13" fillId="5" borderId="1" xfId="0" applyNumberFormat="1" applyFont="1" applyFill="1" applyBorder="1" applyAlignment="1" applyProtection="1">
      <alignment horizontal="center" vertical="center"/>
    </xf>
    <xf numFmtId="0" fontId="13" fillId="5" borderId="1" xfId="0" applyFont="1" applyFill="1" applyBorder="1" applyAlignment="1" applyProtection="1">
      <alignment horizontal="center" vertical="center"/>
    </xf>
    <xf numFmtId="165" fontId="10" fillId="0" borderId="1" xfId="1" applyFont="1" applyBorder="1"/>
    <xf numFmtId="2" fontId="10" fillId="0" borderId="1" xfId="1" applyNumberFormat="1" applyFont="1" applyBorder="1"/>
    <xf numFmtId="164" fontId="13" fillId="0" borderId="1" xfId="0" applyNumberFormat="1" applyFont="1" applyBorder="1"/>
    <xf numFmtId="9" fontId="10" fillId="0" borderId="1" xfId="2" applyFont="1" applyBorder="1" applyAlignment="1" applyProtection="1"/>
    <xf numFmtId="4" fontId="10" fillId="0" borderId="1" xfId="2" applyNumberFormat="1" applyFont="1" applyBorder="1" applyAlignment="1" applyProtection="1"/>
    <xf numFmtId="0" fontId="13" fillId="0" borderId="1" xfId="0" applyFont="1" applyBorder="1" applyAlignment="1">
      <alignment horizontal="center"/>
    </xf>
    <xf numFmtId="0" fontId="13" fillId="0" borderId="0" xfId="0" applyFont="1" applyBorder="1" applyAlignment="1">
      <alignment horizontal="left" vertical="center" wrapText="1"/>
    </xf>
    <xf numFmtId="0" fontId="10" fillId="0" borderId="0" xfId="0" applyFont="1" applyBorder="1" applyAlignment="1"/>
    <xf numFmtId="0" fontId="10" fillId="0" borderId="0" xfId="0" applyFont="1" applyBorder="1" applyAlignment="1">
      <alignment horizontal="center" vertical="center" wrapText="1"/>
    </xf>
    <xf numFmtId="4" fontId="10" fillId="0" borderId="0" xfId="0" applyNumberFormat="1" applyFont="1" applyBorder="1" applyAlignment="1"/>
    <xf numFmtId="2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/>
    <xf numFmtId="4" fontId="8" fillId="0" borderId="1" xfId="0" applyNumberFormat="1" applyFont="1" applyBorder="1" applyAlignment="1">
      <alignment vertical="center"/>
    </xf>
    <xf numFmtId="9" fontId="8" fillId="0" borderId="1" xfId="2" applyFont="1" applyBorder="1" applyAlignment="1" applyProtection="1"/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/>
    <xf numFmtId="0" fontId="3" fillId="0" borderId="0" xfId="0" applyFont="1" applyBorder="1"/>
    <xf numFmtId="165" fontId="7" fillId="0" borderId="0" xfId="1" applyFont="1" applyBorder="1"/>
    <xf numFmtId="0" fontId="4" fillId="0" borderId="1" xfId="0" applyFont="1" applyBorder="1" applyAlignment="1">
      <alignment horizontal="center" vertical="center"/>
    </xf>
    <xf numFmtId="165" fontId="8" fillId="0" borderId="1" xfId="1" applyFont="1" applyBorder="1"/>
    <xf numFmtId="2" fontId="8" fillId="0" borderId="1" xfId="1" applyNumberFormat="1" applyFont="1" applyBorder="1"/>
    <xf numFmtId="164" fontId="3" fillId="0" borderId="1" xfId="0" applyNumberFormat="1" applyFont="1" applyBorder="1"/>
    <xf numFmtId="9" fontId="3" fillId="0" borderId="1" xfId="2" applyFont="1" applyBorder="1" applyAlignment="1" applyProtection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65" fontId="7" fillId="0" borderId="1" xfId="1" applyFont="1" applyBorder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/>
    </xf>
    <xf numFmtId="2" fontId="8" fillId="0" borderId="1" xfId="1" applyNumberFormat="1" applyFont="1" applyBorder="1" applyAlignment="1"/>
    <xf numFmtId="9" fontId="3" fillId="0" borderId="1" xfId="2" applyFont="1" applyBorder="1" applyProtection="1"/>
    <xf numFmtId="0" fontId="7" fillId="0" borderId="1" xfId="0" applyFont="1" applyBorder="1" applyAlignment="1" applyProtection="1">
      <alignment vertical="center" wrapText="1"/>
    </xf>
    <xf numFmtId="0" fontId="13" fillId="0" borderId="1" xfId="0" applyFont="1" applyBorder="1" applyAlignment="1" applyProtection="1">
      <alignment vertical="center" wrapText="1"/>
    </xf>
    <xf numFmtId="4" fontId="13" fillId="0" borderId="1" xfId="0" applyNumberFormat="1" applyFont="1" applyBorder="1" applyAlignment="1" applyProtection="1">
      <alignment horizontal="center" vertical="center"/>
    </xf>
    <xf numFmtId="164" fontId="13" fillId="0" borderId="1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164" fontId="10" fillId="0" borderId="1" xfId="0" applyNumberFormat="1" applyFont="1" applyBorder="1"/>
    <xf numFmtId="4" fontId="13" fillId="0" borderId="1" xfId="0" applyNumberFormat="1" applyFont="1" applyBorder="1" applyAlignment="1">
      <alignment vertical="center"/>
    </xf>
    <xf numFmtId="165" fontId="13" fillId="0" borderId="1" xfId="1" applyFont="1" applyBorder="1"/>
    <xf numFmtId="4" fontId="3" fillId="0" borderId="1" xfId="1" applyNumberFormat="1" applyFont="1" applyBorder="1" applyAlignment="1"/>
    <xf numFmtId="165" fontId="3" fillId="0" borderId="1" xfId="1" applyFont="1" applyBorder="1"/>
    <xf numFmtId="2" fontId="3" fillId="0" borderId="1" xfId="0" applyNumberFormat="1" applyFont="1" applyBorder="1"/>
    <xf numFmtId="165" fontId="3" fillId="0" borderId="1" xfId="0" applyNumberFormat="1" applyFont="1" applyBorder="1"/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4" fillId="0" borderId="0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9" fontId="4" fillId="3" borderId="5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9" fontId="4" fillId="3" borderId="6" xfId="0" applyNumberFormat="1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4" fontId="4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4" fontId="3" fillId="4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4" fontId="3" fillId="5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49" fontId="3" fillId="4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vertical="center" wrapText="1"/>
    </xf>
    <xf numFmtId="4" fontId="4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/>
    </xf>
    <xf numFmtId="4" fontId="3" fillId="0" borderId="0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10" fontId="20" fillId="0" borderId="0" xfId="0" applyNumberFormat="1" applyFont="1" applyBorder="1" applyAlignment="1">
      <alignment horizontal="center" vertical="center"/>
    </xf>
    <xf numFmtId="4" fontId="18" fillId="0" borderId="0" xfId="0" applyNumberFormat="1" applyFont="1" applyBorder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10" fontId="18" fillId="0" borderId="0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10" fontId="20" fillId="3" borderId="1" xfId="0" applyNumberFormat="1" applyFont="1" applyFill="1" applyBorder="1" applyAlignment="1">
      <alignment horizontal="center" vertical="center"/>
    </xf>
    <xf numFmtId="10" fontId="8" fillId="3" borderId="1" xfId="0" applyNumberFormat="1" applyFont="1" applyFill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" fontId="3" fillId="0" borderId="0" xfId="0" applyNumberFormat="1" applyFont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12" fillId="3" borderId="3" xfId="0" applyFont="1" applyFill="1" applyBorder="1" applyAlignment="1">
      <alignment horizontal="justify" vertical="center"/>
    </xf>
    <xf numFmtId="4" fontId="21" fillId="3" borderId="1" xfId="1" applyNumberFormat="1" applyFont="1" applyFill="1" applyBorder="1" applyAlignment="1">
      <alignment horizontal="center"/>
    </xf>
    <xf numFmtId="4" fontId="21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9" fontId="22" fillId="0" borderId="0" xfId="2" applyBorder="1" applyProtection="1"/>
    <xf numFmtId="9" fontId="23" fillId="0" borderId="1" xfId="2" applyFont="1" applyBorder="1"/>
    <xf numFmtId="4" fontId="24" fillId="0" borderId="0" xfId="0" applyNumberFormat="1" applyFont="1"/>
    <xf numFmtId="0" fontId="3" fillId="0" borderId="1" xfId="0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10" fontId="3" fillId="8" borderId="1" xfId="0" applyNumberFormat="1" applyFont="1" applyFill="1" applyBorder="1" applyAlignment="1">
      <alignment horizontal="center" vertical="center"/>
    </xf>
    <xf numFmtId="165" fontId="25" fillId="0" borderId="0" xfId="1" applyFont="1"/>
    <xf numFmtId="165" fontId="25" fillId="0" borderId="1" xfId="1" applyFont="1" applyBorder="1"/>
    <xf numFmtId="165" fontId="25" fillId="0" borderId="1" xfId="1" applyFont="1" applyBorder="1" applyAlignment="1">
      <alignment horizontal="center" vertical="center"/>
    </xf>
    <xf numFmtId="9" fontId="23" fillId="0" borderId="1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left" vertical="center"/>
    </xf>
    <xf numFmtId="4" fontId="23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/>
    <xf numFmtId="0" fontId="23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4" fontId="27" fillId="0" borderId="1" xfId="1" applyNumberFormat="1" applyFont="1" applyBorder="1"/>
    <xf numFmtId="4" fontId="26" fillId="0" borderId="1" xfId="0" applyNumberFormat="1" applyFont="1" applyBorder="1" applyAlignment="1">
      <alignment vertical="center"/>
    </xf>
    <xf numFmtId="4" fontId="26" fillId="0" borderId="1" xfId="2" applyNumberFormat="1" applyFont="1" applyBorder="1" applyAlignment="1" applyProtection="1">
      <alignment vertical="center"/>
    </xf>
    <xf numFmtId="4" fontId="27" fillId="0" borderId="1" xfId="1" applyNumberFormat="1" applyFont="1" applyBorder="1" applyAlignment="1">
      <alignment vertical="center"/>
    </xf>
    <xf numFmtId="168" fontId="8" fillId="0" borderId="1" xfId="1" applyNumberFormat="1" applyFont="1" applyBorder="1" applyAlignment="1"/>
    <xf numFmtId="0" fontId="3" fillId="0" borderId="6" xfId="0" applyFont="1" applyBorder="1"/>
    <xf numFmtId="0" fontId="4" fillId="0" borderId="9" xfId="0" applyFont="1" applyBorder="1" applyAlignment="1">
      <alignment horizontal="left"/>
    </xf>
    <xf numFmtId="0" fontId="3" fillId="0" borderId="9" xfId="0" applyFont="1" applyBorder="1"/>
    <xf numFmtId="165" fontId="7" fillId="0" borderId="3" xfId="1" applyFont="1" applyBorder="1"/>
    <xf numFmtId="4" fontId="23" fillId="0" borderId="1" xfId="2" applyNumberFormat="1" applyFont="1" applyBorder="1" applyAlignment="1" applyProtection="1"/>
    <xf numFmtId="0" fontId="2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/>
    </xf>
    <xf numFmtId="164" fontId="7" fillId="3" borderId="1" xfId="0" applyNumberFormat="1" applyFont="1" applyFill="1" applyBorder="1" applyAlignment="1" applyProtection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4" fontId="7" fillId="5" borderId="1" xfId="0" applyNumberFormat="1" applyFont="1" applyFill="1" applyBorder="1" applyAlignment="1" applyProtection="1">
      <alignment horizontal="center" vertical="center"/>
    </xf>
    <xf numFmtId="164" fontId="7" fillId="5" borderId="1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/>
    </xf>
    <xf numFmtId="164" fontId="4" fillId="5" borderId="1" xfId="0" applyNumberFormat="1" applyFont="1" applyFill="1" applyBorder="1" applyAlignment="1" applyProtection="1">
      <alignment horizontal="center" vertical="center"/>
    </xf>
    <xf numFmtId="0" fontId="26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27" fillId="3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" fontId="13" fillId="2" borderId="1" xfId="3" applyNumberFormat="1" applyFont="1" applyBorder="1" applyAlignment="1" applyProtection="1">
      <alignment horizontal="center" vertical="center"/>
    </xf>
    <xf numFmtId="4" fontId="13" fillId="5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 applyProtection="1">
      <alignment horizontal="center" vertical="center" wrapText="1"/>
    </xf>
    <xf numFmtId="4" fontId="13" fillId="5" borderId="1" xfId="0" applyNumberFormat="1" applyFont="1" applyFill="1" applyBorder="1" applyAlignment="1" applyProtection="1">
      <alignment horizontal="center" vertical="center"/>
    </xf>
    <xf numFmtId="164" fontId="13" fillId="5" borderId="1" xfId="0" applyNumberFormat="1" applyFont="1" applyFill="1" applyBorder="1" applyAlignment="1" applyProtection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" fontId="26" fillId="0" borderId="1" xfId="0" applyNumberFormat="1" applyFont="1" applyBorder="1" applyAlignment="1"/>
    <xf numFmtId="4" fontId="26" fillId="0" borderId="1" xfId="1" applyNumberFormat="1" applyFont="1" applyBorder="1"/>
  </cellXfs>
  <cellStyles count="4">
    <cellStyle name="Normal" xfId="0" builtinId="0"/>
    <cellStyle name="Porcentagem" xfId="2" builtinId="5"/>
    <cellStyle name="Separador de milhares" xfId="1" builtinId="3"/>
    <cellStyle name="Texto Explicativo" xfId="3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CCCCC"/>
      <rgbColor rgb="FF808080"/>
      <rgbColor rgb="FF9999FF"/>
      <rgbColor rgb="FFED1C24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DBDB"/>
      <rgbColor rgb="FFE0E0E0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812160</xdr:colOff>
      <xdr:row>310</xdr:row>
      <xdr:rowOff>60120</xdr:rowOff>
    </xdr:from>
    <xdr:to>
      <xdr:col>1</xdr:col>
      <xdr:colOff>2125080</xdr:colOff>
      <xdr:row>315</xdr:row>
      <xdr:rowOff>30599</xdr:rowOff>
    </xdr:to>
    <xdr:pic>
      <xdr:nvPicPr>
        <xdr:cNvPr id="2" name="Imagem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1134720" y="51641640"/>
          <a:ext cx="1312920" cy="78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1817280</xdr:colOff>
      <xdr:row>37</xdr:row>
      <xdr:rowOff>28440</xdr:rowOff>
    </xdr:from>
    <xdr:to>
      <xdr:col>1</xdr:col>
      <xdr:colOff>3130200</xdr:colOff>
      <xdr:row>37</xdr:row>
      <xdr:rowOff>814320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290680" y="7869960"/>
          <a:ext cx="1312920" cy="7858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1136520</xdr:colOff>
      <xdr:row>33</xdr:row>
      <xdr:rowOff>81360</xdr:rowOff>
    </xdr:from>
    <xdr:to>
      <xdr:col>1</xdr:col>
      <xdr:colOff>2449440</xdr:colOff>
      <xdr:row>34</xdr:row>
      <xdr:rowOff>555480</xdr:rowOff>
    </xdr:to>
    <xdr:pic>
      <xdr:nvPicPr>
        <xdr:cNvPr id="2" name="Imagem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29280" y="7289640"/>
          <a:ext cx="1312920" cy="7790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1389960</xdr:colOff>
      <xdr:row>68</xdr:row>
      <xdr:rowOff>75240</xdr:rowOff>
    </xdr:from>
    <xdr:to>
      <xdr:col>1</xdr:col>
      <xdr:colOff>2718720</xdr:colOff>
      <xdr:row>73</xdr:row>
      <xdr:rowOff>44640</xdr:rowOff>
    </xdr:to>
    <xdr:pic>
      <xdr:nvPicPr>
        <xdr:cNvPr id="3" name="Imagem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1803240" y="11846520"/>
          <a:ext cx="1328760" cy="7844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-FLAGRANTES/REVIS&#195;O%2012-04-2021/TR%20C.%20Flagrantes%202021%2016-04-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ÁREAS"/>
      <sheetName val="AUXILIAR"/>
      <sheetName val="P. PREÇO"/>
      <sheetName val="C. ENTREGA"/>
      <sheetName val="C. DESEMBOLSO"/>
    </sheetNames>
    <sheetDataSet>
      <sheetData sheetId="0"/>
      <sheetData sheetId="1"/>
      <sheetData sheetId="2">
        <row r="6">
          <cell r="A6">
            <v>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8"/>
  <sheetViews>
    <sheetView showZeros="0" topLeftCell="A163" zoomScale="95" zoomScaleNormal="95" workbookViewId="0">
      <selection activeCell="G183" sqref="G183"/>
    </sheetView>
  </sheetViews>
  <sheetFormatPr defaultRowHeight="12.75"/>
  <cols>
    <col min="1" max="1" width="7.28515625" style="1" customWidth="1"/>
    <col min="2" max="2" width="62.5703125" customWidth="1"/>
    <col min="3" max="3" width="5.5703125" style="1" customWidth="1"/>
    <col min="4" max="4" width="12.85546875" style="2" customWidth="1"/>
    <col min="5" max="5" width="3.140625" customWidth="1"/>
    <col min="6" max="1025" width="8.7109375" customWidth="1"/>
  </cols>
  <sheetData>
    <row r="1" spans="1:7" ht="73.5" customHeight="1">
      <c r="A1" s="275" t="s">
        <v>0</v>
      </c>
      <c r="B1" s="275"/>
      <c r="C1" s="275"/>
      <c r="D1" s="275"/>
    </row>
    <row r="2" spans="1:7" ht="11.45" customHeight="1">
      <c r="B2" s="4"/>
      <c r="C2" s="5"/>
      <c r="D2" s="6"/>
    </row>
    <row r="3" spans="1:7">
      <c r="A3" s="276" t="s">
        <v>1</v>
      </c>
      <c r="B3" s="277" t="s">
        <v>271</v>
      </c>
      <c r="C3" s="277" t="s">
        <v>2</v>
      </c>
      <c r="D3" s="277" t="s">
        <v>3</v>
      </c>
      <c r="E3" s="4"/>
    </row>
    <row r="4" spans="1:7" ht="13.5" customHeight="1">
      <c r="A4" s="276"/>
      <c r="B4" s="277"/>
      <c r="C4" s="277"/>
      <c r="D4" s="277"/>
      <c r="E4" s="4"/>
    </row>
    <row r="5" spans="1:7" ht="15">
      <c r="A5" s="9"/>
      <c r="B5" s="10" t="s">
        <v>4</v>
      </c>
      <c r="C5" s="11" t="s">
        <v>5</v>
      </c>
      <c r="D5" s="12">
        <v>3446</v>
      </c>
      <c r="E5" s="4"/>
      <c r="F5" s="249"/>
    </row>
    <row r="6" spans="1:7">
      <c r="A6" s="9"/>
      <c r="B6" s="10" t="s">
        <v>6</v>
      </c>
      <c r="C6" s="11" t="s">
        <v>5</v>
      </c>
      <c r="D6" s="13">
        <v>354.94</v>
      </c>
      <c r="E6" s="4"/>
    </row>
    <row r="7" spans="1:7">
      <c r="A7" s="9"/>
      <c r="B7" s="10" t="s">
        <v>7</v>
      </c>
      <c r="C7" s="11" t="s">
        <v>5</v>
      </c>
      <c r="D7" s="13">
        <v>354.94</v>
      </c>
      <c r="E7" s="4"/>
      <c r="G7" s="2"/>
    </row>
    <row r="8" spans="1:7">
      <c r="A8" s="9"/>
      <c r="B8" s="10" t="s">
        <v>8</v>
      </c>
      <c r="C8" s="11" t="s">
        <v>5</v>
      </c>
      <c r="D8" s="12">
        <v>299.22000000000003</v>
      </c>
      <c r="E8" s="4"/>
    </row>
    <row r="9" spans="1:7">
      <c r="A9" s="9"/>
      <c r="B9" s="10" t="s">
        <v>9</v>
      </c>
      <c r="C9" s="11" t="s">
        <v>5</v>
      </c>
      <c r="D9" s="12">
        <v>654.16</v>
      </c>
      <c r="E9" s="4"/>
    </row>
    <row r="10" spans="1:7">
      <c r="A10" s="9"/>
      <c r="B10" s="10" t="s">
        <v>10</v>
      </c>
      <c r="C10" s="11" t="s">
        <v>5</v>
      </c>
      <c r="D10" s="12">
        <v>500</v>
      </c>
      <c r="E10" s="4"/>
    </row>
    <row r="11" spans="1:7">
      <c r="A11" s="9"/>
      <c r="B11" s="10" t="s">
        <v>11</v>
      </c>
      <c r="C11" s="11" t="s">
        <v>5</v>
      </c>
      <c r="D11" s="12">
        <v>100</v>
      </c>
      <c r="E11" s="4"/>
    </row>
    <row r="12" spans="1:7">
      <c r="A12" s="9"/>
      <c r="B12" s="14"/>
      <c r="C12" s="15"/>
      <c r="D12" s="16"/>
      <c r="E12" s="4"/>
    </row>
    <row r="13" spans="1:7">
      <c r="A13" s="9"/>
      <c r="B13" s="17" t="s">
        <v>272</v>
      </c>
      <c r="C13" s="18" t="s">
        <v>5</v>
      </c>
      <c r="D13" s="19">
        <f>SUM(D14:D15)</f>
        <v>654.16</v>
      </c>
      <c r="E13" s="4"/>
    </row>
    <row r="14" spans="1:7">
      <c r="A14" s="9"/>
      <c r="B14" s="20" t="s">
        <v>272</v>
      </c>
      <c r="C14" s="15" t="s">
        <v>5</v>
      </c>
      <c r="D14" s="16">
        <v>654.16</v>
      </c>
      <c r="E14" s="4"/>
    </row>
    <row r="15" spans="1:7">
      <c r="A15" s="21"/>
      <c r="B15" s="22"/>
      <c r="C15" s="15" t="s">
        <v>5</v>
      </c>
      <c r="D15" s="22"/>
      <c r="E15" s="6"/>
    </row>
    <row r="16" spans="1:7">
      <c r="A16" s="21"/>
      <c r="B16" s="17" t="s">
        <v>13</v>
      </c>
      <c r="C16" s="18" t="s">
        <v>5</v>
      </c>
      <c r="D16" s="19">
        <f>SUM(D55+D72)</f>
        <v>654.16000000000008</v>
      </c>
      <c r="E16" s="6"/>
    </row>
    <row r="17" spans="1:5">
      <c r="A17" s="21"/>
      <c r="B17" s="23" t="s">
        <v>14</v>
      </c>
      <c r="C17" s="15"/>
      <c r="D17" s="22"/>
      <c r="E17" s="6"/>
    </row>
    <row r="18" spans="1:5">
      <c r="A18" s="21"/>
      <c r="B18" s="14" t="s">
        <v>15</v>
      </c>
      <c r="C18" s="15" t="s">
        <v>5</v>
      </c>
      <c r="D18" s="22">
        <v>5.3</v>
      </c>
      <c r="E18" s="6"/>
    </row>
    <row r="19" spans="1:5">
      <c r="A19" s="21"/>
      <c r="B19" s="14" t="s">
        <v>16</v>
      </c>
      <c r="C19" s="15" t="s">
        <v>5</v>
      </c>
      <c r="D19" s="22">
        <v>30.42</v>
      </c>
      <c r="E19" s="6"/>
    </row>
    <row r="20" spans="1:5">
      <c r="A20" s="21"/>
      <c r="B20" s="14" t="s">
        <v>17</v>
      </c>
      <c r="C20" s="15" t="s">
        <v>5</v>
      </c>
      <c r="D20" s="22">
        <v>2.96</v>
      </c>
      <c r="E20" s="6"/>
    </row>
    <row r="21" spans="1:5">
      <c r="A21" s="21"/>
      <c r="B21" s="14" t="s">
        <v>18</v>
      </c>
      <c r="C21" s="15" t="s">
        <v>5</v>
      </c>
      <c r="D21" s="22">
        <v>2.96</v>
      </c>
      <c r="E21" s="6"/>
    </row>
    <row r="22" spans="1:5">
      <c r="A22" s="21"/>
      <c r="B22" s="14" t="s">
        <v>19</v>
      </c>
      <c r="C22" s="15" t="s">
        <v>5</v>
      </c>
      <c r="D22" s="22">
        <v>15</v>
      </c>
      <c r="E22" s="6"/>
    </row>
    <row r="23" spans="1:5">
      <c r="A23" s="21"/>
      <c r="B23" s="14" t="s">
        <v>20</v>
      </c>
      <c r="C23" s="15" t="s">
        <v>5</v>
      </c>
      <c r="D23" s="22">
        <v>2.76</v>
      </c>
      <c r="E23" s="6"/>
    </row>
    <row r="24" spans="1:5">
      <c r="A24" s="21"/>
      <c r="B24" s="14" t="s">
        <v>21</v>
      </c>
      <c r="C24" s="15" t="s">
        <v>5</v>
      </c>
      <c r="D24" s="22">
        <v>3.36</v>
      </c>
      <c r="E24" s="4"/>
    </row>
    <row r="25" spans="1:5">
      <c r="A25" s="21"/>
      <c r="B25" s="22" t="s">
        <v>22</v>
      </c>
      <c r="C25" s="15" t="s">
        <v>5</v>
      </c>
      <c r="D25" s="22">
        <v>11.02</v>
      </c>
      <c r="E25" s="4"/>
    </row>
    <row r="26" spans="1:5">
      <c r="A26" s="21"/>
      <c r="B26" s="22" t="s">
        <v>23</v>
      </c>
      <c r="C26" s="15" t="s">
        <v>5</v>
      </c>
      <c r="D26" s="22">
        <v>11.02</v>
      </c>
      <c r="E26" s="4"/>
    </row>
    <row r="27" spans="1:5">
      <c r="A27" s="21"/>
      <c r="B27" s="22" t="s">
        <v>24</v>
      </c>
      <c r="C27" s="15" t="s">
        <v>5</v>
      </c>
      <c r="D27" s="22">
        <v>31.27</v>
      </c>
      <c r="E27" s="4"/>
    </row>
    <row r="28" spans="1:5">
      <c r="A28" s="21"/>
      <c r="B28" s="22" t="s">
        <v>25</v>
      </c>
      <c r="C28" s="15" t="s">
        <v>5</v>
      </c>
      <c r="D28" s="22">
        <v>5.08</v>
      </c>
      <c r="E28" s="4"/>
    </row>
    <row r="29" spans="1:5">
      <c r="A29" s="21"/>
      <c r="B29" s="14" t="s">
        <v>26</v>
      </c>
      <c r="C29" s="15" t="s">
        <v>5</v>
      </c>
      <c r="D29" s="22">
        <v>5.08</v>
      </c>
      <c r="E29" s="4"/>
    </row>
    <row r="30" spans="1:5">
      <c r="A30" s="21"/>
      <c r="B30" s="14" t="s">
        <v>27</v>
      </c>
      <c r="C30" s="15" t="s">
        <v>5</v>
      </c>
      <c r="D30" s="22">
        <v>2.2999999999999998</v>
      </c>
      <c r="E30" s="4"/>
    </row>
    <row r="31" spans="1:5">
      <c r="A31" s="21"/>
      <c r="B31" s="14" t="s">
        <v>28</v>
      </c>
      <c r="C31" s="15" t="s">
        <v>5</v>
      </c>
      <c r="D31" s="22">
        <v>7.74</v>
      </c>
      <c r="E31" s="4"/>
    </row>
    <row r="32" spans="1:5">
      <c r="A32" s="21"/>
      <c r="B32" s="14" t="s">
        <v>29</v>
      </c>
      <c r="C32" s="15" t="s">
        <v>5</v>
      </c>
      <c r="D32" s="22">
        <v>10.41</v>
      </c>
      <c r="E32" s="4"/>
    </row>
    <row r="33" spans="1:5">
      <c r="A33" s="21"/>
      <c r="B33" s="14" t="s">
        <v>30</v>
      </c>
      <c r="C33" s="15" t="s">
        <v>5</v>
      </c>
      <c r="D33" s="22">
        <v>5.6</v>
      </c>
      <c r="E33" s="4"/>
    </row>
    <row r="34" spans="1:5">
      <c r="A34" s="21"/>
      <c r="B34" s="14" t="s">
        <v>31</v>
      </c>
      <c r="C34" s="15" t="s">
        <v>5</v>
      </c>
      <c r="D34" s="22">
        <v>12.54</v>
      </c>
      <c r="E34" s="4"/>
    </row>
    <row r="35" spans="1:5">
      <c r="A35" s="21"/>
      <c r="B35" s="14" t="s">
        <v>32</v>
      </c>
      <c r="C35" s="15" t="s">
        <v>5</v>
      </c>
      <c r="D35" s="24">
        <v>8.85</v>
      </c>
      <c r="E35" s="4"/>
    </row>
    <row r="36" spans="1:5">
      <c r="A36" s="21"/>
      <c r="B36" s="14" t="s">
        <v>33</v>
      </c>
      <c r="C36" s="15" t="s">
        <v>5</v>
      </c>
      <c r="D36" s="24">
        <v>12.05</v>
      </c>
      <c r="E36" s="4"/>
    </row>
    <row r="37" spans="1:5">
      <c r="A37" s="21"/>
      <c r="B37" s="14" t="s">
        <v>34</v>
      </c>
      <c r="C37" s="15" t="s">
        <v>5</v>
      </c>
      <c r="D37" s="24">
        <v>9.15</v>
      </c>
      <c r="E37" s="4"/>
    </row>
    <row r="38" spans="1:5">
      <c r="A38" s="21"/>
      <c r="B38" s="14" t="s">
        <v>35</v>
      </c>
      <c r="C38" s="15" t="s">
        <v>5</v>
      </c>
      <c r="D38" s="24">
        <v>9</v>
      </c>
      <c r="E38" s="4"/>
    </row>
    <row r="39" spans="1:5">
      <c r="A39" s="21"/>
      <c r="B39" s="14" t="s">
        <v>36</v>
      </c>
      <c r="C39" s="15" t="s">
        <v>5</v>
      </c>
      <c r="D39" s="24">
        <v>9.15</v>
      </c>
      <c r="E39" s="4"/>
    </row>
    <row r="40" spans="1:5">
      <c r="A40" s="21"/>
      <c r="B40" s="14" t="s">
        <v>37</v>
      </c>
      <c r="C40" s="15" t="s">
        <v>5</v>
      </c>
      <c r="D40" s="24">
        <v>11.6</v>
      </c>
      <c r="E40" s="4"/>
    </row>
    <row r="41" spans="1:5">
      <c r="A41" s="21"/>
      <c r="B41" s="14" t="s">
        <v>38</v>
      </c>
      <c r="C41" s="15" t="s">
        <v>5</v>
      </c>
      <c r="D41" s="24">
        <v>6.01</v>
      </c>
      <c r="E41" s="4"/>
    </row>
    <row r="42" spans="1:5">
      <c r="A42" s="21"/>
      <c r="B42" s="14" t="s">
        <v>39</v>
      </c>
      <c r="C42" s="15" t="s">
        <v>5</v>
      </c>
      <c r="D42" s="24">
        <v>15.4</v>
      </c>
      <c r="E42" s="4"/>
    </row>
    <row r="43" spans="1:5">
      <c r="A43" s="21"/>
      <c r="B43" s="14" t="s">
        <v>40</v>
      </c>
      <c r="C43" s="15" t="s">
        <v>5</v>
      </c>
      <c r="D43" s="24">
        <v>14.85</v>
      </c>
      <c r="E43" s="4"/>
    </row>
    <row r="44" spans="1:5">
      <c r="A44" s="21"/>
      <c r="B44" s="14" t="s">
        <v>41</v>
      </c>
      <c r="C44" s="15" t="s">
        <v>5</v>
      </c>
      <c r="D44" s="24">
        <v>8.51</v>
      </c>
      <c r="E44" s="4"/>
    </row>
    <row r="45" spans="1:5">
      <c r="A45" s="21"/>
      <c r="B45" s="14" t="s">
        <v>42</v>
      </c>
      <c r="C45" s="15" t="s">
        <v>5</v>
      </c>
      <c r="D45" s="24">
        <v>9.57</v>
      </c>
      <c r="E45" s="4"/>
    </row>
    <row r="46" spans="1:5">
      <c r="A46" s="21"/>
      <c r="B46" s="14" t="s">
        <v>43</v>
      </c>
      <c r="C46" s="15" t="s">
        <v>44</v>
      </c>
      <c r="D46" s="24">
        <v>16.559999999999999</v>
      </c>
      <c r="E46" s="4"/>
    </row>
    <row r="47" spans="1:5">
      <c r="A47" s="21"/>
      <c r="B47" s="14" t="s">
        <v>45</v>
      </c>
      <c r="C47" s="15" t="s">
        <v>44</v>
      </c>
      <c r="D47" s="24">
        <v>4.29</v>
      </c>
      <c r="E47" s="4"/>
    </row>
    <row r="48" spans="1:5">
      <c r="A48" s="21"/>
      <c r="B48" s="14" t="s">
        <v>46</v>
      </c>
      <c r="C48" s="15" t="s">
        <v>44</v>
      </c>
      <c r="D48" s="24">
        <v>17.02</v>
      </c>
      <c r="E48" s="4"/>
    </row>
    <row r="49" spans="1:5">
      <c r="A49" s="21"/>
      <c r="B49" s="14" t="s">
        <v>47</v>
      </c>
      <c r="C49" s="15" t="s">
        <v>44</v>
      </c>
      <c r="D49" s="24">
        <v>4.29</v>
      </c>
      <c r="E49" s="4"/>
    </row>
    <row r="50" spans="1:5">
      <c r="A50" s="21"/>
      <c r="B50" s="14" t="s">
        <v>48</v>
      </c>
      <c r="C50" s="15" t="s">
        <v>44</v>
      </c>
      <c r="D50" s="24">
        <v>8.4</v>
      </c>
      <c r="E50" s="4"/>
    </row>
    <row r="51" spans="1:5">
      <c r="A51" s="21"/>
      <c r="B51" s="14" t="s">
        <v>49</v>
      </c>
      <c r="C51" s="15" t="s">
        <v>5</v>
      </c>
      <c r="D51" s="24">
        <v>2.2000000000000002</v>
      </c>
      <c r="E51" s="4"/>
    </row>
    <row r="52" spans="1:5">
      <c r="A52" s="21"/>
      <c r="B52" s="14" t="s">
        <v>24</v>
      </c>
      <c r="C52" s="15" t="s">
        <v>44</v>
      </c>
      <c r="D52" s="24">
        <v>10.3</v>
      </c>
      <c r="E52" s="4"/>
    </row>
    <row r="53" spans="1:5">
      <c r="A53" s="21"/>
      <c r="B53" s="14" t="s">
        <v>50</v>
      </c>
      <c r="C53" s="15" t="s">
        <v>44</v>
      </c>
      <c r="D53" s="24">
        <v>5.48</v>
      </c>
      <c r="E53" s="4"/>
    </row>
    <row r="54" spans="1:5">
      <c r="A54" s="21"/>
      <c r="B54" s="25" t="s">
        <v>27</v>
      </c>
      <c r="C54" s="15" t="s">
        <v>44</v>
      </c>
      <c r="D54" s="26">
        <v>7.44</v>
      </c>
      <c r="E54" s="4"/>
    </row>
    <row r="55" spans="1:5">
      <c r="A55" s="21"/>
      <c r="B55" s="27" t="s">
        <v>51</v>
      </c>
      <c r="C55" s="15"/>
      <c r="D55" s="28">
        <f>SUM(D18:D54)</f>
        <v>354.94</v>
      </c>
      <c r="E55" s="4"/>
    </row>
    <row r="56" spans="1:5">
      <c r="A56" s="21"/>
      <c r="B56" s="29"/>
      <c r="C56" s="11"/>
      <c r="D56" s="30"/>
      <c r="E56" s="4"/>
    </row>
    <row r="57" spans="1:5">
      <c r="A57" s="21"/>
      <c r="B57" s="16" t="s">
        <v>52</v>
      </c>
      <c r="C57" s="15"/>
      <c r="D57" s="24"/>
      <c r="E57" s="4"/>
    </row>
    <row r="58" spans="1:5">
      <c r="A58" s="21"/>
      <c r="B58" s="259" t="s">
        <v>53</v>
      </c>
      <c r="C58" s="260" t="s">
        <v>44</v>
      </c>
      <c r="D58" s="261">
        <v>50.22</v>
      </c>
      <c r="E58" s="4"/>
    </row>
    <row r="59" spans="1:5">
      <c r="A59" s="21"/>
      <c r="B59" s="259" t="s">
        <v>25</v>
      </c>
      <c r="C59" s="260" t="s">
        <v>44</v>
      </c>
      <c r="D59" s="261">
        <v>9</v>
      </c>
      <c r="E59" s="4"/>
    </row>
    <row r="60" spans="1:5">
      <c r="A60" s="21"/>
      <c r="B60" s="259" t="s">
        <v>26</v>
      </c>
      <c r="C60" s="260" t="s">
        <v>5</v>
      </c>
      <c r="D60" s="261">
        <v>9</v>
      </c>
      <c r="E60" s="4"/>
    </row>
    <row r="61" spans="1:5">
      <c r="A61" s="21"/>
      <c r="B61" s="259" t="s">
        <v>54</v>
      </c>
      <c r="C61" s="260" t="s">
        <v>5</v>
      </c>
      <c r="D61" s="261">
        <v>25</v>
      </c>
      <c r="E61" s="4"/>
    </row>
    <row r="62" spans="1:5">
      <c r="A62" s="21"/>
      <c r="B62" s="259" t="s">
        <v>55</v>
      </c>
      <c r="C62" s="260" t="s">
        <v>5</v>
      </c>
      <c r="D62" s="261">
        <v>30</v>
      </c>
      <c r="E62" s="4"/>
    </row>
    <row r="63" spans="1:5">
      <c r="A63" s="21"/>
      <c r="B63" s="259" t="s">
        <v>56</v>
      </c>
      <c r="C63" s="260" t="s">
        <v>5</v>
      </c>
      <c r="D63" s="261">
        <v>30</v>
      </c>
      <c r="E63" s="4"/>
    </row>
    <row r="64" spans="1:5">
      <c r="A64" s="21"/>
      <c r="B64" s="259" t="s">
        <v>57</v>
      </c>
      <c r="C64" s="260" t="s">
        <v>5</v>
      </c>
      <c r="D64" s="261">
        <v>30</v>
      </c>
      <c r="E64" s="4"/>
    </row>
    <row r="65" spans="1:6">
      <c r="A65" s="21"/>
      <c r="B65" s="259" t="s">
        <v>58</v>
      </c>
      <c r="C65" s="260" t="s">
        <v>5</v>
      </c>
      <c r="D65" s="261">
        <v>7</v>
      </c>
      <c r="E65" s="4"/>
    </row>
    <row r="66" spans="1:6">
      <c r="A66" s="21"/>
      <c r="B66" s="259" t="s">
        <v>59</v>
      </c>
      <c r="C66" s="260" t="s">
        <v>5</v>
      </c>
      <c r="D66" s="261">
        <v>35</v>
      </c>
      <c r="E66" s="4"/>
    </row>
    <row r="67" spans="1:6">
      <c r="A67" s="21"/>
      <c r="B67" s="259" t="s">
        <v>60</v>
      </c>
      <c r="C67" s="260" t="s">
        <v>5</v>
      </c>
      <c r="D67" s="261">
        <v>8</v>
      </c>
      <c r="E67" s="4"/>
    </row>
    <row r="68" spans="1:6">
      <c r="A68" s="21"/>
      <c r="B68" s="259" t="s">
        <v>61</v>
      </c>
      <c r="C68" s="260" t="s">
        <v>44</v>
      </c>
      <c r="D68" s="261">
        <v>20</v>
      </c>
      <c r="E68" s="4"/>
    </row>
    <row r="69" spans="1:6">
      <c r="A69" s="21"/>
      <c r="B69" s="259" t="s">
        <v>62</v>
      </c>
      <c r="C69" s="260" t="s">
        <v>5</v>
      </c>
      <c r="D69" s="261">
        <v>8</v>
      </c>
      <c r="E69" s="4"/>
    </row>
    <row r="70" spans="1:6">
      <c r="A70" s="21"/>
      <c r="B70" s="259" t="s">
        <v>63</v>
      </c>
      <c r="C70" s="260" t="s">
        <v>5</v>
      </c>
      <c r="D70" s="261">
        <v>30</v>
      </c>
      <c r="E70" s="4"/>
    </row>
    <row r="71" spans="1:6">
      <c r="A71" s="21"/>
      <c r="B71" s="259" t="s">
        <v>64</v>
      </c>
      <c r="C71" s="260" t="s">
        <v>5</v>
      </c>
      <c r="D71" s="261">
        <v>8</v>
      </c>
      <c r="E71" s="4"/>
    </row>
    <row r="72" spans="1:6">
      <c r="A72" s="21"/>
      <c r="B72" s="31" t="s">
        <v>51</v>
      </c>
      <c r="C72" s="32" t="s">
        <v>5</v>
      </c>
      <c r="D72" s="28">
        <f>SUM(D58:D71)</f>
        <v>299.22000000000003</v>
      </c>
      <c r="E72" s="4"/>
      <c r="F72" s="33"/>
    </row>
    <row r="73" spans="1:6">
      <c r="A73" s="21"/>
      <c r="B73" s="14"/>
      <c r="C73" s="9"/>
      <c r="D73" s="34"/>
      <c r="E73" s="4"/>
    </row>
    <row r="74" spans="1:6">
      <c r="A74" s="21"/>
      <c r="B74" s="35" t="s">
        <v>273</v>
      </c>
      <c r="C74" s="36"/>
      <c r="D74" s="33">
        <f>D55+D72</f>
        <v>654.16000000000008</v>
      </c>
      <c r="E74" s="4"/>
    </row>
    <row r="75" spans="1:6">
      <c r="A75" s="21"/>
      <c r="B75" s="29"/>
      <c r="C75" s="11"/>
      <c r="D75" s="30"/>
      <c r="E75" s="4"/>
    </row>
    <row r="76" spans="1:6">
      <c r="A76" s="38">
        <f>'P. PREÇO'!$A$5</f>
        <v>1</v>
      </c>
      <c r="B76" s="39" t="str">
        <f>AUXILIAR!$B$14</f>
        <v xml:space="preserve">PROJETO DE ARQUITETURA </v>
      </c>
      <c r="C76" s="40"/>
      <c r="D76" s="19">
        <f>SUM(D77:D80)</f>
        <v>654.16000000000008</v>
      </c>
      <c r="E76" s="37"/>
    </row>
    <row r="77" spans="1:6">
      <c r="A77" s="9"/>
      <c r="B77" s="41" t="s">
        <v>14</v>
      </c>
      <c r="C77" s="11" t="s">
        <v>5</v>
      </c>
      <c r="D77" s="22">
        <v>354.94</v>
      </c>
      <c r="E77" s="4"/>
    </row>
    <row r="78" spans="1:6">
      <c r="A78" s="9"/>
      <c r="B78" s="14"/>
      <c r="C78" s="11"/>
      <c r="D78" s="22"/>
      <c r="E78" s="4"/>
    </row>
    <row r="79" spans="1:6">
      <c r="A79" s="9"/>
      <c r="B79" s="22" t="s">
        <v>52</v>
      </c>
      <c r="C79" s="11" t="s">
        <v>5</v>
      </c>
      <c r="D79" s="22">
        <v>299.22000000000003</v>
      </c>
      <c r="E79" s="4"/>
    </row>
    <row r="80" spans="1:6">
      <c r="A80" s="9"/>
      <c r="B80" s="14"/>
      <c r="C80" s="15"/>
      <c r="D80" s="16"/>
      <c r="E80" s="4"/>
    </row>
    <row r="81" spans="1:6">
      <c r="A81" s="38">
        <f>'P. PREÇO'!$A$8</f>
        <v>2</v>
      </c>
      <c r="B81" s="39" t="str">
        <f>AUXILIAR!$B$25</f>
        <v>PROJETO DE URBANIZAÇÃO</v>
      </c>
      <c r="C81" s="40"/>
      <c r="D81" s="19">
        <f>SUM(D82:D84)</f>
        <v>500</v>
      </c>
      <c r="E81" s="4"/>
    </row>
    <row r="82" spans="1:6">
      <c r="A82" s="9"/>
      <c r="B82" s="14" t="s">
        <v>65</v>
      </c>
      <c r="C82" s="15" t="s">
        <v>5</v>
      </c>
      <c r="D82" s="16">
        <f>D10</f>
        <v>500</v>
      </c>
      <c r="E82" s="4"/>
    </row>
    <row r="83" spans="1:6">
      <c r="A83" s="9"/>
      <c r="B83" s="14"/>
      <c r="C83" s="15"/>
      <c r="D83" s="16"/>
      <c r="E83" s="4"/>
    </row>
    <row r="84" spans="1:6">
      <c r="A84" s="9"/>
      <c r="B84" s="14"/>
      <c r="C84" s="11" t="s">
        <v>5</v>
      </c>
      <c r="D84" s="22"/>
      <c r="E84" s="4"/>
    </row>
    <row r="85" spans="1:6">
      <c r="A85" s="38">
        <f>'P. PREÇO'!$A$9</f>
        <v>3</v>
      </c>
      <c r="B85" s="39" t="str">
        <f>AUXILIAR!$B$38</f>
        <v>PROJETO DE PAISAGISMO</v>
      </c>
      <c r="C85" s="40"/>
      <c r="D85" s="19">
        <f>SUM(D86:D87)</f>
        <v>100</v>
      </c>
      <c r="E85" s="4"/>
    </row>
    <row r="86" spans="1:6">
      <c r="A86" s="9"/>
      <c r="B86" s="14" t="s">
        <v>66</v>
      </c>
      <c r="C86" s="15" t="s">
        <v>5</v>
      </c>
      <c r="D86" s="16">
        <f>D11</f>
        <v>100</v>
      </c>
      <c r="E86" s="4"/>
    </row>
    <row r="87" spans="1:6">
      <c r="A87" s="9"/>
      <c r="B87" s="14"/>
      <c r="C87" s="11" t="s">
        <v>5</v>
      </c>
      <c r="D87" s="22"/>
      <c r="E87" s="4"/>
    </row>
    <row r="88" spans="1:6">
      <c r="A88" s="38">
        <f>'P. PREÇO'!$A$10</f>
        <v>4</v>
      </c>
      <c r="B88" s="39" t="str">
        <f>AUXILIAR!$B$61</f>
        <v>PROJETO DE ESTUDOS GEOTÉCNICOS</v>
      </c>
      <c r="C88" s="40"/>
      <c r="D88" s="19">
        <v>1</v>
      </c>
      <c r="E88" s="4"/>
    </row>
    <row r="89" spans="1:6">
      <c r="A89" s="9"/>
      <c r="B89" s="42" t="s">
        <v>67</v>
      </c>
      <c r="C89" s="11" t="s">
        <v>68</v>
      </c>
      <c r="D89" s="43">
        <v>1</v>
      </c>
      <c r="E89" s="4"/>
    </row>
    <row r="90" spans="1:6">
      <c r="A90" s="9"/>
      <c r="B90" s="44" t="s">
        <v>69</v>
      </c>
      <c r="C90" s="45"/>
      <c r="D90" s="46"/>
      <c r="E90" s="4"/>
    </row>
    <row r="91" spans="1:6">
      <c r="A91" s="9"/>
      <c r="B91" s="47" t="s">
        <v>70</v>
      </c>
      <c r="C91" s="45" t="s">
        <v>71</v>
      </c>
      <c r="D91" s="46">
        <v>2</v>
      </c>
      <c r="E91" s="4"/>
    </row>
    <row r="92" spans="1:6">
      <c r="A92" s="9"/>
      <c r="B92" s="48" t="s">
        <v>72</v>
      </c>
      <c r="C92" s="45" t="s">
        <v>73</v>
      </c>
      <c r="D92" s="46">
        <v>20</v>
      </c>
      <c r="E92" s="4"/>
    </row>
    <row r="93" spans="1:6">
      <c r="A93" s="9"/>
      <c r="B93" s="49"/>
      <c r="C93" s="11"/>
      <c r="D93" s="43"/>
      <c r="E93" s="4"/>
    </row>
    <row r="94" spans="1:6">
      <c r="A94" s="38">
        <f>'P. PREÇO'!A11</f>
        <v>5</v>
      </c>
      <c r="B94" s="39" t="str">
        <f>AUXILIAR!$B$99</f>
        <v>PROJETO DE SINALIZAÇÃO VERTICAL E HORIZONTAL</v>
      </c>
      <c r="C94" s="40"/>
      <c r="D94" s="19">
        <f>SUM(D95:D96)</f>
        <v>1</v>
      </c>
      <c r="E94" s="50"/>
    </row>
    <row r="95" spans="1:6">
      <c r="A95" s="9"/>
      <c r="B95" s="14" t="s">
        <v>274</v>
      </c>
      <c r="C95" s="11" t="s">
        <v>74</v>
      </c>
      <c r="D95" s="22">
        <v>1</v>
      </c>
      <c r="E95" s="50"/>
      <c r="F95" s="51"/>
    </row>
    <row r="96" spans="1:6">
      <c r="A96" s="9"/>
      <c r="B96" s="14"/>
      <c r="D96" s="22"/>
      <c r="E96" s="4"/>
    </row>
    <row r="97" spans="1:7">
      <c r="A97" s="38">
        <f>'P. PREÇO'!$A$12</f>
        <v>6</v>
      </c>
      <c r="B97" s="39" t="str">
        <f>AUXILIAR!$B$105</f>
        <v>PROJETO ESTRUTURAL, INCLUINDO FUNDAÇÕES</v>
      </c>
      <c r="C97" s="40"/>
      <c r="D97" s="19">
        <f>SUM(D98:D103)</f>
        <v>1073.04</v>
      </c>
      <c r="E97" s="4"/>
      <c r="F97" s="51"/>
    </row>
    <row r="98" spans="1:7">
      <c r="A98" s="9"/>
      <c r="B98" s="49" t="s">
        <v>75</v>
      </c>
      <c r="C98" s="11" t="s">
        <v>5</v>
      </c>
      <c r="D98" s="22"/>
      <c r="E98" s="4"/>
    </row>
    <row r="99" spans="1:7">
      <c r="A99" s="9"/>
      <c r="B99" s="42" t="s">
        <v>76</v>
      </c>
      <c r="C99" s="11" t="s">
        <v>5</v>
      </c>
      <c r="D99" s="22">
        <v>418.88</v>
      </c>
      <c r="E99" s="4"/>
    </row>
    <row r="100" spans="1:7">
      <c r="A100" s="9"/>
      <c r="B100" s="49"/>
      <c r="C100" s="11" t="s">
        <v>5</v>
      </c>
      <c r="D100" s="16"/>
      <c r="E100" s="4"/>
      <c r="F100" s="4"/>
    </row>
    <row r="101" spans="1:7">
      <c r="A101" s="9"/>
      <c r="B101" s="20" t="s">
        <v>77</v>
      </c>
      <c r="C101" s="11" t="s">
        <v>5</v>
      </c>
      <c r="D101" s="22"/>
      <c r="E101" s="4"/>
      <c r="F101" s="4"/>
    </row>
    <row r="102" spans="1:7">
      <c r="A102" s="9"/>
      <c r="B102" s="14" t="s">
        <v>76</v>
      </c>
      <c r="C102" s="11" t="s">
        <v>5</v>
      </c>
      <c r="D102" s="22">
        <v>418.88</v>
      </c>
      <c r="E102" s="4"/>
      <c r="F102" s="4"/>
      <c r="G102" s="2"/>
    </row>
    <row r="103" spans="1:7">
      <c r="A103" s="9"/>
      <c r="B103" s="14" t="s">
        <v>78</v>
      </c>
      <c r="C103" s="11" t="s">
        <v>5</v>
      </c>
      <c r="D103" s="22">
        <v>235.28</v>
      </c>
      <c r="E103" s="4"/>
      <c r="F103" s="4"/>
    </row>
    <row r="104" spans="1:7">
      <c r="A104" s="9"/>
      <c r="B104" s="14"/>
      <c r="C104" s="11"/>
      <c r="D104" s="22"/>
      <c r="E104" s="4"/>
      <c r="F104" s="4"/>
    </row>
    <row r="105" spans="1:7">
      <c r="A105" s="52">
        <f>'P. PREÇO'!$A$13</f>
        <v>7</v>
      </c>
      <c r="B105" s="39" t="str">
        <f>AUXILIAR!$B$115</f>
        <v>PROJETO ELÉTRICO E ILUMINAÇÃO EXTERNA</v>
      </c>
      <c r="C105" s="40"/>
      <c r="D105" s="19">
        <f>D106</f>
        <v>654.16000000000008</v>
      </c>
    </row>
    <row r="106" spans="1:7">
      <c r="A106" s="53"/>
      <c r="B106" s="14" t="s">
        <v>12</v>
      </c>
      <c r="C106" s="11" t="s">
        <v>5</v>
      </c>
      <c r="D106" s="22">
        <f>D76</f>
        <v>654.16000000000008</v>
      </c>
    </row>
    <row r="107" spans="1:7">
      <c r="A107" s="53"/>
      <c r="B107" s="42"/>
      <c r="C107" s="11" t="s">
        <v>5</v>
      </c>
      <c r="D107" s="22"/>
    </row>
    <row r="108" spans="1:7" ht="25.5">
      <c r="A108" s="53"/>
      <c r="B108" s="49" t="str">
        <f>AUXILIAR!$B$124</f>
        <v>Iluminação de áreas externas (praças, calçadões, orlas, complexo com várias edificações etc)</v>
      </c>
      <c r="C108" s="11"/>
      <c r="D108" s="16">
        <f>SUM(D109:D110)</f>
        <v>500</v>
      </c>
      <c r="G108" s="2"/>
    </row>
    <row r="109" spans="1:7">
      <c r="A109" s="53"/>
      <c r="B109" s="14" t="s">
        <v>65</v>
      </c>
      <c r="C109" s="11" t="s">
        <v>5</v>
      </c>
      <c r="D109" s="22">
        <v>500</v>
      </c>
    </row>
    <row r="110" spans="1:7">
      <c r="A110" s="53"/>
      <c r="B110" s="14"/>
      <c r="C110" s="11"/>
      <c r="D110" s="22"/>
    </row>
    <row r="111" spans="1:7">
      <c r="A111" s="52">
        <f>'P. PREÇO'!$A$16</f>
        <v>8</v>
      </c>
      <c r="B111" s="39" t="str">
        <f>AUXILIAR!$B$130</f>
        <v xml:space="preserve">PROJETO CABEAMENTO ESTRUTURADO </v>
      </c>
      <c r="C111" s="40"/>
      <c r="D111" s="19">
        <f>SUM(D112:D115)</f>
        <v>654.16000000000008</v>
      </c>
    </row>
    <row r="112" spans="1:7">
      <c r="A112" s="53"/>
      <c r="B112" s="41" t="s">
        <v>14</v>
      </c>
      <c r="C112" s="11" t="s">
        <v>5</v>
      </c>
      <c r="D112" s="22">
        <v>354.94</v>
      </c>
    </row>
    <row r="113" spans="1:4">
      <c r="A113" s="53"/>
      <c r="B113" s="14"/>
      <c r="C113" s="11"/>
      <c r="D113" s="22"/>
    </row>
    <row r="114" spans="1:4">
      <c r="A114" s="53"/>
      <c r="B114" s="22" t="s">
        <v>52</v>
      </c>
      <c r="C114" s="11" t="s">
        <v>5</v>
      </c>
      <c r="D114" s="22">
        <v>299.22000000000003</v>
      </c>
    </row>
    <row r="115" spans="1:4">
      <c r="A115" s="53"/>
      <c r="B115" s="42"/>
      <c r="C115" s="11" t="s">
        <v>5</v>
      </c>
      <c r="D115" s="22"/>
    </row>
    <row r="116" spans="1:4">
      <c r="A116" s="52">
        <f>'P. PREÇO'!$A$17</f>
        <v>9</v>
      </c>
      <c r="B116" s="39" t="str">
        <f>AUXILIAR!$B$139</f>
        <v>PROJETO CFTV</v>
      </c>
      <c r="C116" s="40"/>
      <c r="D116" s="19">
        <f>SUM(D117:D120)</f>
        <v>654.16000000000008</v>
      </c>
    </row>
    <row r="117" spans="1:4">
      <c r="A117" s="53"/>
      <c r="B117" s="41" t="s">
        <v>14</v>
      </c>
      <c r="C117" s="11" t="s">
        <v>5</v>
      </c>
      <c r="D117" s="22">
        <v>354.94</v>
      </c>
    </row>
    <row r="118" spans="1:4">
      <c r="A118" s="53"/>
      <c r="B118" s="14"/>
      <c r="C118" s="11"/>
      <c r="D118" s="22"/>
    </row>
    <row r="119" spans="1:4">
      <c r="A119" s="53"/>
      <c r="B119" s="22" t="s">
        <v>52</v>
      </c>
      <c r="C119" s="11" t="s">
        <v>5</v>
      </c>
      <c r="D119" s="22">
        <v>299.22000000000003</v>
      </c>
    </row>
    <row r="120" spans="1:4">
      <c r="A120" s="53"/>
      <c r="B120" s="42"/>
      <c r="C120" s="11" t="s">
        <v>5</v>
      </c>
      <c r="D120" s="22"/>
    </row>
    <row r="121" spans="1:4">
      <c r="A121" s="52">
        <f>'P. PREÇO'!$A$18</f>
        <v>10</v>
      </c>
      <c r="B121" s="39" t="str">
        <f>'P. PREÇO'!$B$18</f>
        <v>PROJETO SONORIZAÇÃO</v>
      </c>
      <c r="C121" s="40"/>
      <c r="D121" s="19">
        <f>SUM(D122:D125)</f>
        <v>654.16000000000008</v>
      </c>
    </row>
    <row r="122" spans="1:4">
      <c r="A122" s="53"/>
      <c r="B122" s="41" t="s">
        <v>14</v>
      </c>
      <c r="C122" s="11" t="s">
        <v>5</v>
      </c>
      <c r="D122" s="22">
        <v>354.94</v>
      </c>
    </row>
    <row r="123" spans="1:4">
      <c r="A123" s="53"/>
      <c r="B123" s="14"/>
      <c r="C123" s="11"/>
      <c r="D123" s="22"/>
    </row>
    <row r="124" spans="1:4">
      <c r="A124" s="53"/>
      <c r="B124" s="22" t="s">
        <v>52</v>
      </c>
      <c r="C124" s="11" t="s">
        <v>5</v>
      </c>
      <c r="D124" s="22">
        <v>299.22000000000003</v>
      </c>
    </row>
    <row r="125" spans="1:4">
      <c r="A125" s="53"/>
      <c r="B125" s="42"/>
      <c r="C125" s="11" t="s">
        <v>5</v>
      </c>
      <c r="D125" s="22"/>
    </row>
    <row r="126" spans="1:4">
      <c r="A126" s="52">
        <f>'P. PREÇO'!$A$19</f>
        <v>11</v>
      </c>
      <c r="B126" s="39" t="str">
        <f>AUXILIAR!$B$155</f>
        <v xml:space="preserve">PROJETO CLIMATIZAÇÃO </v>
      </c>
      <c r="C126" s="40"/>
      <c r="D126" s="19">
        <f>SUM(D127:D130)</f>
        <v>654.16000000000008</v>
      </c>
    </row>
    <row r="127" spans="1:4">
      <c r="A127" s="53"/>
      <c r="B127" s="41" t="s">
        <v>14</v>
      </c>
      <c r="C127" s="11" t="s">
        <v>5</v>
      </c>
      <c r="D127" s="22">
        <v>354.94</v>
      </c>
    </row>
    <row r="128" spans="1:4">
      <c r="A128" s="53"/>
      <c r="B128" s="14"/>
      <c r="C128" s="11"/>
      <c r="D128" s="22"/>
    </row>
    <row r="129" spans="1:4">
      <c r="A129" s="53"/>
      <c r="B129" s="22" t="s">
        <v>52</v>
      </c>
      <c r="C129" s="11" t="s">
        <v>5</v>
      </c>
      <c r="D129" s="22">
        <v>299.22000000000003</v>
      </c>
    </row>
    <row r="130" spans="1:4">
      <c r="A130" s="53"/>
      <c r="B130" s="14"/>
      <c r="C130" s="11" t="s">
        <v>5</v>
      </c>
      <c r="D130" s="22"/>
    </row>
    <row r="131" spans="1:4">
      <c r="A131" s="52">
        <f>'P. PREÇO'!$A$20</f>
        <v>12</v>
      </c>
      <c r="B131" s="39" t="str">
        <f>AUXILIAR!$B$164</f>
        <v>PROJETO HIDRÁULICO</v>
      </c>
      <c r="C131" s="40"/>
      <c r="D131" s="19">
        <f>SUM(D132:D135)</f>
        <v>654.16000000000008</v>
      </c>
    </row>
    <row r="132" spans="1:4">
      <c r="A132" s="53"/>
      <c r="B132" s="41" t="s">
        <v>14</v>
      </c>
      <c r="C132" s="11" t="s">
        <v>5</v>
      </c>
      <c r="D132" s="22">
        <v>354.94</v>
      </c>
    </row>
    <row r="133" spans="1:4">
      <c r="A133" s="53"/>
      <c r="B133" s="14"/>
      <c r="C133" s="11"/>
      <c r="D133" s="22"/>
    </row>
    <row r="134" spans="1:4">
      <c r="A134" s="53"/>
      <c r="B134" s="22" t="s">
        <v>52</v>
      </c>
      <c r="C134" s="11" t="s">
        <v>5</v>
      </c>
      <c r="D134" s="22">
        <v>299.22000000000003</v>
      </c>
    </row>
    <row r="135" spans="1:4">
      <c r="A135" s="53"/>
      <c r="B135" s="42"/>
      <c r="C135" s="11" t="s">
        <v>5</v>
      </c>
      <c r="D135" s="22"/>
    </row>
    <row r="136" spans="1:4">
      <c r="A136" s="52">
        <f>'P. PREÇO'!$A$21</f>
        <v>13</v>
      </c>
      <c r="B136" s="39" t="str">
        <f>AUXILIAR!$B$173</f>
        <v>PROJETO ESGOTOS SANITÁRIOS</v>
      </c>
      <c r="C136" s="40"/>
      <c r="D136" s="19">
        <f>SUM(D137:D140)</f>
        <v>654.16000000000008</v>
      </c>
    </row>
    <row r="137" spans="1:4">
      <c r="A137" s="53"/>
      <c r="B137" s="41" t="s">
        <v>14</v>
      </c>
      <c r="C137" s="11" t="s">
        <v>5</v>
      </c>
      <c r="D137" s="22">
        <v>354.94</v>
      </c>
    </row>
    <row r="138" spans="1:4">
      <c r="A138" s="53"/>
      <c r="B138" s="14"/>
      <c r="C138" s="11"/>
      <c r="D138" s="22"/>
    </row>
    <row r="139" spans="1:4">
      <c r="A139" s="53"/>
      <c r="B139" s="22" t="s">
        <v>52</v>
      </c>
      <c r="C139" s="11" t="s">
        <v>5</v>
      </c>
      <c r="D139" s="22">
        <v>299.22000000000003</v>
      </c>
    </row>
    <row r="140" spans="1:4">
      <c r="A140" s="53"/>
      <c r="B140" s="42"/>
      <c r="C140" s="11" t="s">
        <v>5</v>
      </c>
      <c r="D140" s="22"/>
    </row>
    <row r="141" spans="1:4">
      <c r="A141" s="52">
        <f>'P. PREÇO'!$A$22</f>
        <v>14</v>
      </c>
      <c r="B141" s="39" t="str">
        <f>AUXILIAR!$B$182</f>
        <v>PROJETO DRENAGEM PLUVIAL</v>
      </c>
      <c r="C141" s="40"/>
      <c r="D141" s="19">
        <f>SUM(D142:D147)</f>
        <v>918.88</v>
      </c>
    </row>
    <row r="142" spans="1:4">
      <c r="A142" s="53"/>
      <c r="B142" s="22" t="s">
        <v>79</v>
      </c>
      <c r="C142" s="11" t="s">
        <v>5</v>
      </c>
      <c r="D142" s="22">
        <v>418.88</v>
      </c>
    </row>
    <row r="143" spans="1:4">
      <c r="A143" s="53"/>
      <c r="B143" s="14"/>
      <c r="C143" s="11"/>
      <c r="D143" s="22"/>
    </row>
    <row r="144" spans="1:4">
      <c r="A144" s="53"/>
      <c r="B144" s="49" t="s">
        <v>80</v>
      </c>
      <c r="C144" s="11"/>
      <c r="D144" s="16"/>
    </row>
    <row r="145" spans="1:8">
      <c r="A145" s="53"/>
      <c r="B145" s="14" t="s">
        <v>81</v>
      </c>
      <c r="C145" s="11" t="s">
        <v>5</v>
      </c>
      <c r="D145" s="22">
        <v>500</v>
      </c>
    </row>
    <row r="146" spans="1:8">
      <c r="A146" s="53"/>
      <c r="B146" s="49" t="s">
        <v>82</v>
      </c>
      <c r="C146" s="11" t="s">
        <v>5</v>
      </c>
      <c r="D146" s="16"/>
    </row>
    <row r="147" spans="1:8">
      <c r="A147" s="53"/>
      <c r="B147" s="54"/>
      <c r="C147" s="11" t="s">
        <v>5</v>
      </c>
      <c r="D147" s="16"/>
    </row>
    <row r="148" spans="1:8">
      <c r="A148" s="52">
        <f>'P. PREÇO'!$A$23</f>
        <v>15</v>
      </c>
      <c r="B148" s="39" t="str">
        <f>AUXILIAR!$B$193</f>
        <v xml:space="preserve">PROJETO DE IRRIGAÇÃO </v>
      </c>
      <c r="C148" s="40"/>
      <c r="D148" s="19">
        <f>SUM(D149:D150)</f>
        <v>100</v>
      </c>
    </row>
    <row r="149" spans="1:8">
      <c r="A149" s="53"/>
      <c r="B149" s="14" t="s">
        <v>66</v>
      </c>
      <c r="C149" s="15" t="s">
        <v>5</v>
      </c>
      <c r="D149" s="22">
        <v>100</v>
      </c>
    </row>
    <row r="150" spans="1:8">
      <c r="A150" s="53"/>
      <c r="B150" s="14"/>
      <c r="C150" s="15" t="s">
        <v>5</v>
      </c>
      <c r="D150" s="33">
        <v>0</v>
      </c>
    </row>
    <row r="151" spans="1:8">
      <c r="A151" s="52">
        <f>'P. PREÇO'!$A$25</f>
        <v>16</v>
      </c>
      <c r="B151" s="39" t="str">
        <f>AUXILIAR!$B$210</f>
        <v>PROJETO DE PREVENÇÃO E COMBATE A INCÊNDIO E PÂNICO</v>
      </c>
      <c r="C151" s="40"/>
      <c r="D151" s="19">
        <f>SUM(D152:D155)</f>
        <v>654.16000000000008</v>
      </c>
    </row>
    <row r="152" spans="1:8">
      <c r="A152" s="53"/>
      <c r="B152" s="41" t="s">
        <v>14</v>
      </c>
      <c r="C152" s="11" t="s">
        <v>5</v>
      </c>
      <c r="D152" s="22">
        <v>354.94</v>
      </c>
      <c r="H152" s="2"/>
    </row>
    <row r="153" spans="1:8">
      <c r="A153" s="53"/>
      <c r="B153" s="14"/>
      <c r="C153" s="11"/>
      <c r="D153" s="22"/>
    </row>
    <row r="154" spans="1:8">
      <c r="A154" s="53"/>
      <c r="B154" s="22" t="s">
        <v>52</v>
      </c>
      <c r="C154" s="11" t="s">
        <v>5</v>
      </c>
      <c r="D154" s="22">
        <v>299.22000000000003</v>
      </c>
    </row>
    <row r="155" spans="1:8">
      <c r="A155" s="53"/>
      <c r="B155" s="42"/>
      <c r="C155" s="11" t="s">
        <v>5</v>
      </c>
      <c r="D155" s="22"/>
    </row>
    <row r="156" spans="1:8">
      <c r="A156" s="52">
        <f>'P. PREÇO'!$A$26</f>
        <v>17</v>
      </c>
      <c r="B156" s="39" t="str">
        <f>'P. PREÇO'!$B$26</f>
        <v>RELATÓRIO ANÁLISE DE RISCO - PDA</v>
      </c>
      <c r="C156" s="40"/>
      <c r="D156" s="19">
        <f>SUM(D157:D157)</f>
        <v>1</v>
      </c>
    </row>
    <row r="157" spans="1:8">
      <c r="A157" s="53"/>
      <c r="B157" s="14" t="s">
        <v>83</v>
      </c>
      <c r="C157" s="11" t="s">
        <v>68</v>
      </c>
      <c r="D157" s="22">
        <v>1</v>
      </c>
    </row>
    <row r="158" spans="1:8">
      <c r="A158" s="53"/>
      <c r="B158" s="14"/>
      <c r="C158" s="11"/>
      <c r="D158" s="22"/>
    </row>
    <row r="159" spans="1:8" ht="25.5">
      <c r="A159" s="52" t="str">
        <f>'P. PREÇO'!$A$28</f>
        <v>18.1</v>
      </c>
      <c r="B159" s="39" t="str">
        <f>'P. PREÇO'!$B$28</f>
        <v>PROJETO DE SISTEMA DE PROTEÇÃO CONTRA DESCARGAS ATMOSFÉRICAS (SPDA)</v>
      </c>
      <c r="C159" s="40"/>
      <c r="D159" s="19">
        <f>SUM(D160:D163)</f>
        <v>654.16000000000008</v>
      </c>
    </row>
    <row r="160" spans="1:8">
      <c r="A160" s="53"/>
      <c r="B160" s="41" t="s">
        <v>14</v>
      </c>
      <c r="C160" s="11" t="s">
        <v>5</v>
      </c>
      <c r="D160" s="22">
        <v>354.94</v>
      </c>
    </row>
    <row r="161" spans="1:4">
      <c r="A161" s="53"/>
      <c r="B161" s="14"/>
      <c r="C161" s="11"/>
      <c r="D161" s="22"/>
    </row>
    <row r="162" spans="1:4">
      <c r="A162" s="53"/>
      <c r="B162" s="22" t="s">
        <v>52</v>
      </c>
      <c r="C162" s="11" t="s">
        <v>5</v>
      </c>
      <c r="D162" s="22">
        <v>299.22000000000003</v>
      </c>
    </row>
    <row r="163" spans="1:4">
      <c r="A163" s="53"/>
      <c r="B163" s="14"/>
      <c r="C163" s="11" t="s">
        <v>5</v>
      </c>
      <c r="D163" s="22"/>
    </row>
    <row r="164" spans="1:4">
      <c r="A164" s="52" t="str">
        <f>'P. PREÇO'!$A$29</f>
        <v>18.2</v>
      </c>
      <c r="B164" s="39" t="str">
        <f>'P. PREÇO'!$B$29</f>
        <v>PROJETO DE MEDIDA DE PROTEÇÃO CONTRA SURTOS (MPS)</v>
      </c>
      <c r="C164" s="40"/>
      <c r="D164" s="19">
        <f>SUM(D165:D168)</f>
        <v>654.16000000000008</v>
      </c>
    </row>
    <row r="165" spans="1:4">
      <c r="A165" s="53"/>
      <c r="B165" s="41" t="s">
        <v>14</v>
      </c>
      <c r="C165" s="11" t="s">
        <v>5</v>
      </c>
      <c r="D165" s="22">
        <v>354.94</v>
      </c>
    </row>
    <row r="166" spans="1:4">
      <c r="A166" s="53"/>
      <c r="B166" s="14"/>
      <c r="C166" s="11"/>
      <c r="D166" s="22"/>
    </row>
    <row r="167" spans="1:4">
      <c r="A167" s="53"/>
      <c r="B167" s="22" t="s">
        <v>52</v>
      </c>
      <c r="C167" s="11" t="s">
        <v>5</v>
      </c>
      <c r="D167" s="22">
        <v>299.22000000000003</v>
      </c>
    </row>
    <row r="168" spans="1:4">
      <c r="A168" s="53"/>
      <c r="B168" s="14"/>
      <c r="C168" s="11" t="s">
        <v>5</v>
      </c>
      <c r="D168" s="22"/>
    </row>
    <row r="169" spans="1:4">
      <c r="A169" s="55">
        <f>'P. PREÇO'!$A$30</f>
        <v>19</v>
      </c>
      <c r="B169" s="39" t="str">
        <f>'P. PREÇO'!$B$30</f>
        <v>PROJETO GLP/GN</v>
      </c>
      <c r="C169" s="40"/>
      <c r="D169" s="19">
        <f>SUM(D170:D171)</f>
        <v>1</v>
      </c>
    </row>
    <row r="170" spans="1:4">
      <c r="A170" s="56"/>
      <c r="B170" s="14" t="s">
        <v>83</v>
      </c>
      <c r="C170" s="11" t="s">
        <v>68</v>
      </c>
      <c r="D170" s="22">
        <v>1</v>
      </c>
    </row>
    <row r="171" spans="1:4">
      <c r="A171" s="56"/>
      <c r="B171" s="22"/>
      <c r="C171" s="11"/>
      <c r="D171" s="22"/>
    </row>
    <row r="172" spans="1:4">
      <c r="A172" s="55">
        <f>'P. PREÇO'!A31</f>
        <v>20</v>
      </c>
      <c r="B172" s="39" t="str">
        <f>AUXILIAR!B251</f>
        <v>RELATÓRIO DE SUSTENTABILIDADE ENCE</v>
      </c>
      <c r="C172" s="40"/>
      <c r="D172" s="19">
        <f>SUM(D173:D174)</f>
        <v>1</v>
      </c>
    </row>
    <row r="173" spans="1:4">
      <c r="A173" s="56"/>
      <c r="B173" s="42" t="s">
        <v>84</v>
      </c>
      <c r="C173" s="11" t="s">
        <v>68</v>
      </c>
      <c r="D173" s="22">
        <v>1</v>
      </c>
    </row>
    <row r="174" spans="1:4">
      <c r="A174" s="53"/>
      <c r="B174" s="57"/>
      <c r="C174" s="58"/>
      <c r="D174" s="59"/>
    </row>
    <row r="175" spans="1:4">
      <c r="A175" s="52">
        <f>'P. PREÇO'!$A$32</f>
        <v>21</v>
      </c>
      <c r="B175" s="39" t="str">
        <f>'P. PREÇO'!$B$32</f>
        <v>PROJETO COMUNICAÇÃO VISUAL</v>
      </c>
      <c r="C175" s="40"/>
      <c r="D175" s="19">
        <f>SUM(D176:D179)</f>
        <v>654.16000000000008</v>
      </c>
    </row>
    <row r="176" spans="1:4">
      <c r="A176" s="53"/>
      <c r="B176" s="41" t="s">
        <v>14</v>
      </c>
      <c r="C176" s="11" t="s">
        <v>5</v>
      </c>
      <c r="D176" s="22">
        <v>354.94</v>
      </c>
    </row>
    <row r="177" spans="1:4">
      <c r="A177" s="53"/>
      <c r="B177" s="14"/>
      <c r="C177" s="11"/>
      <c r="D177" s="22"/>
    </row>
    <row r="178" spans="1:4">
      <c r="A178" s="53"/>
      <c r="B178" s="22" t="s">
        <v>52</v>
      </c>
      <c r="C178" s="11" t="s">
        <v>5</v>
      </c>
      <c r="D178" s="22">
        <v>299.22000000000003</v>
      </c>
    </row>
    <row r="179" spans="1:4">
      <c r="A179" s="53"/>
      <c r="B179" s="42"/>
      <c r="C179" s="11" t="s">
        <v>5</v>
      </c>
      <c r="D179" s="22"/>
    </row>
    <row r="180" spans="1:4">
      <c r="A180" s="52">
        <f>'P. PREÇO'!$A$33</f>
        <v>22</v>
      </c>
      <c r="B180" s="39" t="str">
        <f>'P. PREÇO'!$B$33</f>
        <v>PLANO DE GERENCIAMENTO DE RESÍDUOS</v>
      </c>
      <c r="C180" s="40"/>
      <c r="D180" s="19">
        <f>SUM(D181:D182)</f>
        <v>1</v>
      </c>
    </row>
    <row r="181" spans="1:4">
      <c r="A181" s="53"/>
      <c r="B181" s="14" t="s">
        <v>83</v>
      </c>
      <c r="C181" s="11" t="s">
        <v>68</v>
      </c>
      <c r="D181" s="22">
        <v>1</v>
      </c>
    </row>
    <row r="182" spans="1:4">
      <c r="A182" s="53"/>
      <c r="B182" s="60"/>
      <c r="C182" s="11"/>
      <c r="D182" s="16"/>
    </row>
    <row r="183" spans="1:4">
      <c r="A183" s="52">
        <f>'P. PREÇO'!$A$34</f>
        <v>23</v>
      </c>
      <c r="B183" s="39" t="str">
        <f>'P. PREÇO'!$B$34</f>
        <v>PROJETO COMPATIBILIZAÇÃO DE PROJETOS</v>
      </c>
      <c r="C183" s="40"/>
      <c r="D183" s="19">
        <f>SUM(D184:D187)</f>
        <v>654.16000000000008</v>
      </c>
    </row>
    <row r="184" spans="1:4">
      <c r="A184" s="53"/>
      <c r="B184" s="41" t="s">
        <v>14</v>
      </c>
      <c r="C184" s="11" t="s">
        <v>5</v>
      </c>
      <c r="D184" s="22">
        <v>354.94</v>
      </c>
    </row>
    <row r="185" spans="1:4">
      <c r="A185" s="53"/>
      <c r="B185" s="14"/>
      <c r="C185" s="11"/>
      <c r="D185" s="22"/>
    </row>
    <row r="186" spans="1:4">
      <c r="A186" s="53"/>
      <c r="B186" s="22" t="s">
        <v>52</v>
      </c>
      <c r="C186" s="11" t="s">
        <v>5</v>
      </c>
      <c r="D186" s="22">
        <v>299.22000000000003</v>
      </c>
    </row>
    <row r="187" spans="1:4">
      <c r="A187" s="53"/>
      <c r="B187" s="42"/>
      <c r="C187" s="11" t="s">
        <v>5</v>
      </c>
      <c r="D187" s="22"/>
    </row>
    <row r="188" spans="1:4">
      <c r="A188" s="52">
        <f>'P. PREÇO'!$A$35</f>
        <v>24</v>
      </c>
      <c r="B188" s="39" t="str">
        <f>'P. PREÇO'!$B$35</f>
        <v>ORÇAMENTO E ESPECIFICAÇÕES TÉCNICAS DA OBRA</v>
      </c>
      <c r="C188" s="40"/>
      <c r="D188" s="19">
        <f>SUM(D189:D195)</f>
        <v>1154.1600000000001</v>
      </c>
    </row>
    <row r="189" spans="1:4">
      <c r="A189" s="53"/>
      <c r="B189" s="41" t="s">
        <v>14</v>
      </c>
      <c r="C189" s="11" t="s">
        <v>5</v>
      </c>
      <c r="D189" s="22">
        <v>354.94</v>
      </c>
    </row>
    <row r="190" spans="1:4">
      <c r="A190" s="53"/>
      <c r="B190" s="14"/>
      <c r="C190" s="11"/>
      <c r="D190" s="22"/>
    </row>
    <row r="191" spans="1:4">
      <c r="A191" s="53"/>
      <c r="B191" s="22" t="s">
        <v>52</v>
      </c>
      <c r="C191" s="11" t="s">
        <v>5</v>
      </c>
      <c r="D191" s="22">
        <v>299.22000000000003</v>
      </c>
    </row>
    <row r="192" spans="1:4">
      <c r="A192" s="53"/>
      <c r="B192" s="60"/>
      <c r="C192" s="11"/>
      <c r="D192" s="16"/>
    </row>
    <row r="193" spans="1:4">
      <c r="A193" s="53"/>
      <c r="B193" s="20" t="s">
        <v>85</v>
      </c>
      <c r="C193" s="11"/>
      <c r="D193" s="22"/>
    </row>
    <row r="194" spans="1:4">
      <c r="A194" s="53"/>
      <c r="B194" s="14" t="s">
        <v>86</v>
      </c>
      <c r="C194" s="15" t="s">
        <v>5</v>
      </c>
      <c r="D194" s="22">
        <v>500</v>
      </c>
    </row>
    <row r="195" spans="1:4">
      <c r="A195" s="53"/>
      <c r="B195" s="54"/>
      <c r="C195" s="11" t="s">
        <v>5</v>
      </c>
      <c r="D195" s="16"/>
    </row>
    <row r="196" spans="1:4" hidden="1">
      <c r="B196" s="8" t="s">
        <v>87</v>
      </c>
      <c r="C196" s="8" t="s">
        <v>88</v>
      </c>
      <c r="D196" s="8" t="s">
        <v>89</v>
      </c>
    </row>
    <row r="197" spans="1:4" hidden="1">
      <c r="B197" s="14" t="s">
        <v>90</v>
      </c>
      <c r="C197" s="15" t="s">
        <v>91</v>
      </c>
      <c r="D197" s="61">
        <v>0.05</v>
      </c>
    </row>
    <row r="198" spans="1:4" hidden="1">
      <c r="B198" s="22" t="s">
        <v>92</v>
      </c>
      <c r="C198" s="15" t="s">
        <v>91</v>
      </c>
      <c r="D198" s="61">
        <v>0.2</v>
      </c>
    </row>
    <row r="199" spans="1:4" hidden="1">
      <c r="B199" s="22" t="s">
        <v>93</v>
      </c>
      <c r="C199" s="15" t="s">
        <v>91</v>
      </c>
      <c r="D199" s="61">
        <v>1</v>
      </c>
    </row>
    <row r="200" spans="1:4" ht="25.5" hidden="1">
      <c r="B200" s="62" t="s">
        <v>94</v>
      </c>
      <c r="C200" s="15" t="s">
        <v>91</v>
      </c>
      <c r="D200" s="61">
        <v>0.2</v>
      </c>
    </row>
    <row r="201" spans="1:4">
      <c r="B201" s="4"/>
      <c r="C201" s="5"/>
      <c r="D201" s="6"/>
    </row>
    <row r="202" spans="1:4">
      <c r="B202" s="8" t="s">
        <v>87</v>
      </c>
      <c r="C202" s="8" t="s">
        <v>88</v>
      </c>
      <c r="D202" s="8" t="s">
        <v>89</v>
      </c>
    </row>
    <row r="203" spans="1:4" hidden="1">
      <c r="B203" s="14" t="s">
        <v>90</v>
      </c>
      <c r="C203" s="15" t="s">
        <v>91</v>
      </c>
      <c r="D203" s="61">
        <v>0.05</v>
      </c>
    </row>
    <row r="204" spans="1:4">
      <c r="B204" s="22" t="s">
        <v>92</v>
      </c>
      <c r="C204" s="15" t="s">
        <v>91</v>
      </c>
      <c r="D204" s="61">
        <v>0.2</v>
      </c>
    </row>
    <row r="205" spans="1:4">
      <c r="B205" s="22" t="s">
        <v>93</v>
      </c>
      <c r="C205" s="15" t="s">
        <v>91</v>
      </c>
      <c r="D205" s="61">
        <v>1</v>
      </c>
    </row>
    <row r="206" spans="1:4">
      <c r="B206" s="22" t="s">
        <v>270</v>
      </c>
      <c r="C206" s="15" t="s">
        <v>91</v>
      </c>
      <c r="D206" s="61">
        <v>0.8</v>
      </c>
    </row>
    <row r="207" spans="1:4" ht="25.5" hidden="1">
      <c r="B207" s="62" t="s">
        <v>94</v>
      </c>
      <c r="C207" s="15" t="s">
        <v>91</v>
      </c>
      <c r="D207" s="61">
        <v>0.2</v>
      </c>
    </row>
    <row r="208" spans="1:4">
      <c r="B208" s="190"/>
      <c r="C208" s="225"/>
      <c r="D208" s="247"/>
    </row>
  </sheetData>
  <mergeCells count="5">
    <mergeCell ref="A1:D1"/>
    <mergeCell ref="A3:A4"/>
    <mergeCell ref="B3:B4"/>
    <mergeCell ref="C3:C4"/>
    <mergeCell ref="D3:D4"/>
  </mergeCells>
  <printOptions horizontalCentered="1"/>
  <pageMargins left="0.98402777777777795" right="0.196527777777778" top="0.54027777777777797" bottom="0.44027777777777799" header="0.196527777777778" footer="0.15763888888888899"/>
  <pageSetup paperSize="9" firstPageNumber="0" orientation="portrait" horizontalDpi="300" verticalDpi="300" r:id="rId1"/>
  <headerFooter>
    <oddHeader>&amp;C&amp;"Times New Roman,Normal"&amp;12QUADRO DE ÁREAS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310"/>
  <sheetViews>
    <sheetView showZeros="0" tabSelected="1" topLeftCell="A282" zoomScale="95" zoomScaleNormal="95" workbookViewId="0">
      <selection activeCell="E310" sqref="E310"/>
    </sheetView>
  </sheetViews>
  <sheetFormatPr defaultRowHeight="12.75"/>
  <cols>
    <col min="1" max="1" width="4.5703125" customWidth="1"/>
    <col min="2" max="2" width="38.7109375" customWidth="1"/>
    <col min="3" max="3" width="11.42578125" customWidth="1"/>
    <col min="4" max="4" width="11.42578125" style="2" customWidth="1"/>
    <col min="5" max="5" width="15.28515625" style="2" customWidth="1"/>
    <col min="6" max="6" width="13.85546875" style="2" customWidth="1"/>
    <col min="7" max="7" width="9" style="2" customWidth="1"/>
    <col min="8" max="1025" width="8.7109375" customWidth="1"/>
  </cols>
  <sheetData>
    <row r="1" spans="1:6" ht="20.25" customHeight="1">
      <c r="A1" s="278" t="s">
        <v>95</v>
      </c>
      <c r="B1" s="278"/>
      <c r="C1" s="278"/>
      <c r="D1" s="278"/>
      <c r="E1" s="278"/>
      <c r="F1" s="278"/>
    </row>
    <row r="2" spans="1:6" ht="6" customHeight="1">
      <c r="A2" s="63"/>
      <c r="B2" s="63"/>
      <c r="C2" s="63"/>
      <c r="D2" s="63"/>
      <c r="E2" s="63"/>
      <c r="F2" s="63"/>
    </row>
    <row r="3" spans="1:6" ht="50.25" customHeight="1">
      <c r="A3" s="279" t="str">
        <f>ÁREAS!$A$1</f>
        <v>ELABORAÇÃO DOS PROJETOS EXECUTIVOS DE ARQUITETURA E COMPLEMENTARES DE ENGENHARIA E INFRAESTRUTURA PARA REFORMA E AMPLIAÇÃO DA 4ª DELEGACIA METROPOLITANA DE ARACAJU/SE.</v>
      </c>
      <c r="B3" s="279"/>
      <c r="C3" s="279"/>
      <c r="D3" s="279"/>
      <c r="E3" s="279"/>
      <c r="F3" s="279"/>
    </row>
    <row r="4" spans="1:6" ht="15.75" customHeight="1">
      <c r="A4" s="280" t="s">
        <v>96</v>
      </c>
      <c r="B4" s="280"/>
      <c r="C4" s="280"/>
      <c r="D4" s="280"/>
      <c r="E4" s="280"/>
      <c r="F4" s="280"/>
    </row>
    <row r="5" spans="1:6" ht="15.75" hidden="1" customHeight="1">
      <c r="A5" s="281">
        <f>'[1]P. PREÇO'!$A$6</f>
        <v>1</v>
      </c>
      <c r="B5" s="282" t="s">
        <v>97</v>
      </c>
      <c r="C5" s="283" t="s">
        <v>2</v>
      </c>
      <c r="D5" s="283" t="s">
        <v>98</v>
      </c>
      <c r="E5" s="284" t="s">
        <v>99</v>
      </c>
      <c r="F5" s="284"/>
    </row>
    <row r="6" spans="1:6" ht="15.75" hidden="1" customHeight="1">
      <c r="A6" s="281"/>
      <c r="B6" s="282"/>
      <c r="C6" s="283"/>
      <c r="D6" s="283"/>
      <c r="E6" s="64" t="s">
        <v>100</v>
      </c>
      <c r="F6" s="64" t="s">
        <v>101</v>
      </c>
    </row>
    <row r="7" spans="1:6" ht="15.75" hidden="1" customHeight="1">
      <c r="A7" s="65"/>
      <c r="B7" s="29" t="s">
        <v>102</v>
      </c>
      <c r="C7" s="11" t="s">
        <v>5</v>
      </c>
      <c r="D7" s="66">
        <v>200</v>
      </c>
      <c r="E7" s="67">
        <v>7.15</v>
      </c>
      <c r="F7" s="22">
        <f>ROUND((D7*E7),2)</f>
        <v>1430</v>
      </c>
    </row>
    <row r="8" spans="1:6" ht="15.75" hidden="1" customHeight="1">
      <c r="A8" s="65"/>
      <c r="B8" s="29" t="s">
        <v>103</v>
      </c>
      <c r="C8" s="11" t="s">
        <v>5</v>
      </c>
      <c r="D8" s="66">
        <v>300</v>
      </c>
      <c r="E8" s="67">
        <v>5.41</v>
      </c>
      <c r="F8" s="22">
        <f>ROUND((D8*E8),2)</f>
        <v>1623</v>
      </c>
    </row>
    <row r="9" spans="1:6" ht="15.75" hidden="1" customHeight="1">
      <c r="A9" s="65"/>
      <c r="B9" s="29" t="s">
        <v>104</v>
      </c>
      <c r="C9" s="11" t="s">
        <v>5</v>
      </c>
      <c r="D9" s="66" t="e">
        <f>D12-D8-D7</f>
        <v>#REF!</v>
      </c>
      <c r="E9" s="67">
        <v>4.33</v>
      </c>
      <c r="F9" s="22" t="e">
        <f>ROUND((D9*E9),2)</f>
        <v>#REF!</v>
      </c>
    </row>
    <row r="10" spans="1:6" ht="15.75" hidden="1" customHeight="1">
      <c r="A10" s="65"/>
      <c r="B10" s="29" t="s">
        <v>105</v>
      </c>
      <c r="C10" s="11" t="s">
        <v>5</v>
      </c>
      <c r="D10" s="66"/>
      <c r="E10" s="67">
        <v>3.9</v>
      </c>
      <c r="F10" s="22">
        <f>ROUND((D10*E10),2)</f>
        <v>0</v>
      </c>
    </row>
    <row r="11" spans="1:6" ht="15.75" hidden="1" customHeight="1">
      <c r="A11" s="65"/>
      <c r="B11" s="29" t="s">
        <v>82</v>
      </c>
      <c r="C11" s="11"/>
      <c r="D11" s="66" t="e">
        <f>D12</f>
        <v>#REF!</v>
      </c>
      <c r="E11" s="67" t="e">
        <f>ROUND(F11/D11,2)</f>
        <v>#REF!</v>
      </c>
      <c r="F11" s="67" t="e">
        <f>ROUND(SUM(F7:F10),2)</f>
        <v>#REF!</v>
      </c>
    </row>
    <row r="12" spans="1:6" ht="15.75" hidden="1" customHeight="1">
      <c r="A12" s="65"/>
      <c r="B12" s="10" t="s">
        <v>106</v>
      </c>
      <c r="C12" s="11" t="s">
        <v>5</v>
      </c>
      <c r="D12" s="68" t="e">
        <f>ÁREAS!#REF!</f>
        <v>#REF!</v>
      </c>
      <c r="E12" s="69" t="e">
        <f>ROUND(E11,2)</f>
        <v>#REF!</v>
      </c>
      <c r="F12" s="16" t="e">
        <f>ROUND((D12*E12),2)</f>
        <v>#REF!</v>
      </c>
    </row>
    <row r="13" spans="1:6" ht="15.75" hidden="1" customHeight="1">
      <c r="A13" s="70"/>
      <c r="B13" s="70"/>
      <c r="C13" s="70"/>
      <c r="D13" s="70"/>
      <c r="E13" s="70"/>
      <c r="F13" s="70"/>
    </row>
    <row r="14" spans="1:6" ht="12.75" customHeight="1">
      <c r="A14" s="285">
        <f>'P. PREÇO'!$A$5</f>
        <v>1</v>
      </c>
      <c r="B14" s="286" t="s">
        <v>275</v>
      </c>
      <c r="C14" s="287" t="s">
        <v>2</v>
      </c>
      <c r="D14" s="287" t="s">
        <v>98</v>
      </c>
      <c r="E14" s="288" t="s">
        <v>99</v>
      </c>
      <c r="F14" s="288"/>
    </row>
    <row r="15" spans="1:6" ht="12.75" customHeight="1">
      <c r="A15" s="285"/>
      <c r="B15" s="286"/>
      <c r="C15" s="287"/>
      <c r="D15" s="287"/>
      <c r="E15" s="71" t="s">
        <v>100</v>
      </c>
      <c r="F15" s="72" t="s">
        <v>51</v>
      </c>
    </row>
    <row r="16" spans="1:6" ht="14.25" customHeight="1">
      <c r="A16" s="65"/>
      <c r="B16" s="262" t="s">
        <v>276</v>
      </c>
      <c r="C16" s="11"/>
      <c r="D16" s="77"/>
      <c r="E16" s="78"/>
      <c r="F16" s="78"/>
    </row>
    <row r="17" spans="1:6" ht="65.25" customHeight="1">
      <c r="A17" s="11"/>
      <c r="B17" s="29" t="s">
        <v>108</v>
      </c>
      <c r="C17" s="11" t="s">
        <v>5</v>
      </c>
      <c r="D17" s="79"/>
      <c r="E17" s="80">
        <v>17.98</v>
      </c>
      <c r="F17" s="22">
        <f>ROUND((D17*E17),2)</f>
        <v>0</v>
      </c>
    </row>
    <row r="18" spans="1:6" ht="14.25" customHeight="1">
      <c r="A18" s="263" t="s">
        <v>107</v>
      </c>
      <c r="B18" s="264" t="s">
        <v>110</v>
      </c>
      <c r="C18" s="263" t="s">
        <v>68</v>
      </c>
      <c r="D18" s="274">
        <v>4</v>
      </c>
      <c r="E18" s="265">
        <v>1200</v>
      </c>
      <c r="F18" s="266">
        <f>ROUND((D18*E18),2)</f>
        <v>4800</v>
      </c>
    </row>
    <row r="19" spans="1:6" ht="12" customHeight="1">
      <c r="A19" s="263" t="s">
        <v>109</v>
      </c>
      <c r="B19" s="264" t="s">
        <v>277</v>
      </c>
      <c r="C19" s="263"/>
      <c r="D19" s="267"/>
      <c r="E19" s="268"/>
      <c r="F19" s="266"/>
    </row>
    <row r="20" spans="1:6" ht="39.75" customHeight="1">
      <c r="A20" s="11"/>
      <c r="B20" s="29" t="s">
        <v>278</v>
      </c>
      <c r="C20" s="11" t="s">
        <v>5</v>
      </c>
      <c r="D20" s="79">
        <f>ÁREAS!D7</f>
        <v>354.94</v>
      </c>
      <c r="E20" s="80">
        <v>14.38</v>
      </c>
      <c r="F20" s="22">
        <f>ROUND((D20*E20),2)</f>
        <v>5104.04</v>
      </c>
    </row>
    <row r="21" spans="1:6" ht="39.75" customHeight="1">
      <c r="A21" s="11"/>
      <c r="B21" s="29" t="s">
        <v>279</v>
      </c>
      <c r="C21" s="11" t="s">
        <v>5</v>
      </c>
      <c r="D21" s="79">
        <f>ÁREAS!D8</f>
        <v>299.22000000000003</v>
      </c>
      <c r="E21" s="80">
        <v>14.38</v>
      </c>
      <c r="F21" s="22">
        <f>ROUND((D21*E21),2)</f>
        <v>4302.78</v>
      </c>
    </row>
    <row r="22" spans="1:6" ht="14.85" customHeight="1">
      <c r="A22" s="11"/>
      <c r="B22" s="29" t="s">
        <v>269</v>
      </c>
      <c r="C22" s="11"/>
      <c r="D22" s="77"/>
      <c r="E22" s="78"/>
      <c r="F22" s="248">
        <f>ÁREAS!$D$206</f>
        <v>0.8</v>
      </c>
    </row>
    <row r="23" spans="1:6" ht="14.85" customHeight="1">
      <c r="A23" s="11"/>
      <c r="B23" s="29" t="s">
        <v>82</v>
      </c>
      <c r="C23" s="11" t="s">
        <v>5</v>
      </c>
      <c r="D23" s="77">
        <f>SUM(D20:D21)</f>
        <v>654.16000000000008</v>
      </c>
      <c r="E23" s="78">
        <f>F23/D23</f>
        <v>14.379998777057599</v>
      </c>
      <c r="F23" s="78">
        <f>SUM(F20:F21)</f>
        <v>9406.82</v>
      </c>
    </row>
    <row r="24" spans="1:6" ht="12.75" customHeight="1">
      <c r="A24" s="65"/>
      <c r="B24" s="10" t="s">
        <v>106</v>
      </c>
      <c r="C24" s="65"/>
      <c r="D24" s="81"/>
      <c r="E24" s="82"/>
      <c r="F24" s="82">
        <f>F23</f>
        <v>9406.82</v>
      </c>
    </row>
    <row r="25" spans="1:6" ht="12.75" customHeight="1">
      <c r="A25" s="289">
        <f>'P. PREÇO'!$A$8</f>
        <v>2</v>
      </c>
      <c r="B25" s="290" t="s">
        <v>111</v>
      </c>
      <c r="C25" s="291" t="s">
        <v>2</v>
      </c>
      <c r="D25" s="291" t="s">
        <v>98</v>
      </c>
      <c r="E25" s="292" t="s">
        <v>99</v>
      </c>
      <c r="F25" s="292"/>
    </row>
    <row r="26" spans="1:6" ht="12.75" customHeight="1">
      <c r="A26" s="289"/>
      <c r="B26" s="290"/>
      <c r="C26" s="291"/>
      <c r="D26" s="291"/>
      <c r="E26" s="83" t="s">
        <v>100</v>
      </c>
      <c r="F26" s="84" t="s">
        <v>51</v>
      </c>
    </row>
    <row r="27" spans="1:6" ht="40.5" customHeight="1">
      <c r="A27" s="65"/>
      <c r="B27" s="29" t="s">
        <v>112</v>
      </c>
      <c r="C27" s="11"/>
      <c r="D27" s="77"/>
      <c r="E27" s="67"/>
      <c r="F27" s="67"/>
    </row>
    <row r="28" spans="1:6" ht="12.75" customHeight="1">
      <c r="A28" s="65"/>
      <c r="B28" s="85" t="s">
        <v>113</v>
      </c>
      <c r="C28" s="11" t="s">
        <v>5</v>
      </c>
      <c r="D28" s="77">
        <v>500</v>
      </c>
      <c r="E28" s="24">
        <v>1.78</v>
      </c>
      <c r="F28" s="22">
        <f>ROUND((D28*E28),2)</f>
        <v>890</v>
      </c>
    </row>
    <row r="29" spans="1:6" ht="12.75" customHeight="1">
      <c r="A29" s="65"/>
      <c r="B29" s="85" t="s">
        <v>114</v>
      </c>
      <c r="C29" s="11" t="s">
        <v>5</v>
      </c>
      <c r="D29" s="77">
        <f>D35-D28</f>
        <v>0</v>
      </c>
      <c r="E29" s="24">
        <v>1.51</v>
      </c>
      <c r="F29" s="22">
        <f>ROUND((D29*E29),2)</f>
        <v>0</v>
      </c>
    </row>
    <row r="30" spans="1:6" ht="12.75" customHeight="1">
      <c r="A30" s="65"/>
      <c r="B30" s="85" t="s">
        <v>115</v>
      </c>
      <c r="C30" s="11" t="s">
        <v>5</v>
      </c>
      <c r="D30" s="77"/>
      <c r="E30" s="24">
        <v>1.3</v>
      </c>
      <c r="F30" s="67">
        <f>D30*E30</f>
        <v>0</v>
      </c>
    </row>
    <row r="31" spans="1:6" ht="12.75" customHeight="1">
      <c r="A31" s="65"/>
      <c r="B31" s="85" t="s">
        <v>116</v>
      </c>
      <c r="C31" s="11" t="s">
        <v>5</v>
      </c>
      <c r="D31" s="77"/>
      <c r="E31" s="24">
        <v>1.08</v>
      </c>
      <c r="F31" s="67">
        <f>D31*E31</f>
        <v>0</v>
      </c>
    </row>
    <row r="32" spans="1:6" ht="12.75" customHeight="1">
      <c r="A32" s="65"/>
      <c r="B32" s="85" t="s">
        <v>117</v>
      </c>
      <c r="C32" s="11" t="s">
        <v>5</v>
      </c>
      <c r="D32" s="77"/>
      <c r="E32" s="24">
        <v>0.97</v>
      </c>
      <c r="F32" s="67">
        <f>D32*E32</f>
        <v>0</v>
      </c>
    </row>
    <row r="33" spans="1:6" ht="12.75" customHeight="1">
      <c r="A33" s="65"/>
      <c r="B33" s="85" t="s">
        <v>118</v>
      </c>
      <c r="C33" s="11" t="s">
        <v>5</v>
      </c>
      <c r="D33" s="77"/>
      <c r="E33" s="24">
        <v>0.87</v>
      </c>
      <c r="F33" s="67">
        <f>D33*E33</f>
        <v>0</v>
      </c>
    </row>
    <row r="34" spans="1:6" ht="12.75" customHeight="1">
      <c r="A34" s="65"/>
      <c r="B34" s="85" t="s">
        <v>119</v>
      </c>
      <c r="C34" s="11" t="s">
        <v>5</v>
      </c>
      <c r="D34" s="77"/>
      <c r="E34" s="24">
        <v>0.76</v>
      </c>
      <c r="F34" s="67">
        <f>D34*E34</f>
        <v>0</v>
      </c>
    </row>
    <row r="35" spans="1:6">
      <c r="A35" s="65"/>
      <c r="B35" s="29" t="s">
        <v>120</v>
      </c>
      <c r="C35" s="11" t="s">
        <v>5</v>
      </c>
      <c r="D35" s="77">
        <f>ÁREAS!D81</f>
        <v>500</v>
      </c>
      <c r="E35" s="67">
        <f>ROUND(F35/D35,2)</f>
        <v>1.78</v>
      </c>
      <c r="F35" s="67">
        <f>SUM(F27:F34)</f>
        <v>890</v>
      </c>
    </row>
    <row r="36" spans="1:6" ht="12.75" customHeight="1">
      <c r="A36" s="65"/>
      <c r="B36" s="10" t="s">
        <v>106</v>
      </c>
      <c r="C36" s="11" t="s">
        <v>68</v>
      </c>
      <c r="D36" s="77">
        <v>1</v>
      </c>
      <c r="E36" s="67">
        <v>1250</v>
      </c>
      <c r="F36" s="22">
        <f>ROUND((D36*E36),2)</f>
        <v>1250</v>
      </c>
    </row>
    <row r="37" spans="1:6" ht="12.75" customHeight="1">
      <c r="A37" s="65"/>
      <c r="B37" s="10" t="s">
        <v>121</v>
      </c>
      <c r="C37" s="11" t="s">
        <v>68</v>
      </c>
      <c r="D37" s="274">
        <f>D36</f>
        <v>1</v>
      </c>
      <c r="E37" s="69">
        <f>ROUND(E36,2)</f>
        <v>1250</v>
      </c>
      <c r="F37" s="16">
        <f>ROUND((D37*E37),2)</f>
        <v>1250</v>
      </c>
    </row>
    <row r="38" spans="1:6" s="2" customFormat="1" ht="12.75" customHeight="1">
      <c r="A38" s="293">
        <f>'P. PREÇO'!$A$9</f>
        <v>3</v>
      </c>
      <c r="B38" s="290" t="s">
        <v>122</v>
      </c>
      <c r="C38" s="291" t="s">
        <v>2</v>
      </c>
      <c r="D38" s="291" t="s">
        <v>98</v>
      </c>
      <c r="E38" s="292" t="s">
        <v>99</v>
      </c>
      <c r="F38" s="292"/>
    </row>
    <row r="39" spans="1:6" s="2" customFormat="1" ht="12" customHeight="1">
      <c r="A39" s="293"/>
      <c r="B39" s="290"/>
      <c r="C39" s="291"/>
      <c r="D39" s="291"/>
      <c r="E39" s="83" t="s">
        <v>100</v>
      </c>
      <c r="F39" s="84" t="s">
        <v>51</v>
      </c>
    </row>
    <row r="40" spans="1:6" s="2" customFormat="1" ht="12.75" customHeight="1">
      <c r="A40" s="65"/>
      <c r="B40" s="29" t="s">
        <v>123</v>
      </c>
      <c r="C40" s="11" t="s">
        <v>5</v>
      </c>
      <c r="D40" s="67">
        <v>100</v>
      </c>
      <c r="E40" s="67">
        <v>2.76</v>
      </c>
      <c r="F40" s="67">
        <f t="shared" ref="F40:F46" si="0">D40*E40</f>
        <v>276</v>
      </c>
    </row>
    <row r="41" spans="1:6" s="2" customFormat="1" ht="12.75" customHeight="1">
      <c r="A41" s="65"/>
      <c r="B41" s="29" t="s">
        <v>124</v>
      </c>
      <c r="C41" s="11" t="s">
        <v>5</v>
      </c>
      <c r="D41" s="67"/>
      <c r="E41" s="67">
        <v>2.17</v>
      </c>
      <c r="F41" s="67">
        <f t="shared" si="0"/>
        <v>0</v>
      </c>
    </row>
    <row r="42" spans="1:6" s="2" customFormat="1" ht="12.75" customHeight="1">
      <c r="A42" s="65"/>
      <c r="B42" s="29" t="s">
        <v>125</v>
      </c>
      <c r="C42" s="11" t="s">
        <v>5</v>
      </c>
      <c r="D42" s="67"/>
      <c r="E42" s="67">
        <v>1.95</v>
      </c>
      <c r="F42" s="67">
        <f t="shared" si="0"/>
        <v>0</v>
      </c>
    </row>
    <row r="43" spans="1:6" s="2" customFormat="1" ht="12.75" customHeight="1">
      <c r="A43" s="65"/>
      <c r="B43" s="29" t="s">
        <v>126</v>
      </c>
      <c r="C43" s="11" t="s">
        <v>5</v>
      </c>
      <c r="D43" s="67"/>
      <c r="E43" s="67">
        <v>1.41</v>
      </c>
      <c r="F43" s="67">
        <f t="shared" si="0"/>
        <v>0</v>
      </c>
    </row>
    <row r="44" spans="1:6" s="2" customFormat="1" ht="12.75" customHeight="1">
      <c r="A44" s="65"/>
      <c r="B44" s="29" t="s">
        <v>127</v>
      </c>
      <c r="C44" s="11" t="s">
        <v>5</v>
      </c>
      <c r="D44" s="67"/>
      <c r="E44" s="67">
        <v>1.08</v>
      </c>
      <c r="F44" s="67">
        <f t="shared" si="0"/>
        <v>0</v>
      </c>
    </row>
    <row r="45" spans="1:6" s="2" customFormat="1" ht="12.75" customHeight="1">
      <c r="A45" s="65"/>
      <c r="B45" s="29" t="s">
        <v>128</v>
      </c>
      <c r="C45" s="11" t="s">
        <v>5</v>
      </c>
      <c r="D45" s="67"/>
      <c r="E45" s="67">
        <v>0.71</v>
      </c>
      <c r="F45" s="67">
        <f t="shared" si="0"/>
        <v>0</v>
      </c>
    </row>
    <row r="46" spans="1:6" s="2" customFormat="1" ht="12.75" customHeight="1">
      <c r="A46" s="65"/>
      <c r="B46" s="29" t="s">
        <v>129</v>
      </c>
      <c r="C46" s="11" t="s">
        <v>5</v>
      </c>
      <c r="D46" s="67"/>
      <c r="E46" s="67">
        <v>0.44</v>
      </c>
      <c r="F46" s="67">
        <f t="shared" si="0"/>
        <v>0</v>
      </c>
    </row>
    <row r="47" spans="1:6" s="2" customFormat="1">
      <c r="A47" s="65"/>
      <c r="B47" s="29" t="s">
        <v>120</v>
      </c>
      <c r="C47" s="11"/>
      <c r="D47" s="77">
        <f>ÁREAS!$D$85</f>
        <v>100</v>
      </c>
      <c r="E47" s="67">
        <f>ROUND(F47/D47,2)</f>
        <v>2.76</v>
      </c>
      <c r="F47" s="67">
        <f>SUM(F40:F46)</f>
        <v>276</v>
      </c>
    </row>
    <row r="48" spans="1:6" s="2" customFormat="1">
      <c r="A48" s="65"/>
      <c r="B48" s="10" t="s">
        <v>106</v>
      </c>
      <c r="C48" s="11" t="s">
        <v>68</v>
      </c>
      <c r="D48" s="77">
        <v>1</v>
      </c>
      <c r="E48" s="67">
        <v>1250</v>
      </c>
      <c r="F48" s="22">
        <f>ROUND((D48*E48),2)</f>
        <v>1250</v>
      </c>
    </row>
    <row r="49" spans="1:6" s="2" customFormat="1" ht="15" customHeight="1">
      <c r="A49" s="65"/>
      <c r="B49" s="10" t="s">
        <v>130</v>
      </c>
      <c r="C49" s="11" t="s">
        <v>5</v>
      </c>
      <c r="D49" s="274">
        <f>D48</f>
        <v>1</v>
      </c>
      <c r="E49" s="69">
        <f>ROUND(E48,2)</f>
        <v>1250</v>
      </c>
      <c r="F49" s="16">
        <f>ROUND((D49*E49),2)</f>
        <v>1250</v>
      </c>
    </row>
    <row r="50" spans="1:6" s="2" customFormat="1" ht="15" customHeight="1">
      <c r="A50" s="280" t="s">
        <v>131</v>
      </c>
      <c r="B50" s="280"/>
      <c r="C50" s="280"/>
      <c r="D50" s="280"/>
      <c r="E50" s="280"/>
      <c r="F50" s="280"/>
    </row>
    <row r="51" spans="1:6" s="2" customFormat="1" ht="12.75" hidden="1" customHeight="1">
      <c r="A51" s="294" t="e">
        <f>'P. PREÇO'!#REF!</f>
        <v>#REF!</v>
      </c>
      <c r="B51" s="290" t="s">
        <v>132</v>
      </c>
      <c r="C51" s="291" t="s">
        <v>2</v>
      </c>
      <c r="D51" s="291" t="s">
        <v>98</v>
      </c>
      <c r="E51" s="292" t="s">
        <v>99</v>
      </c>
      <c r="F51" s="292"/>
    </row>
    <row r="52" spans="1:6" s="2" customFormat="1" hidden="1">
      <c r="A52" s="294"/>
      <c r="B52" s="290"/>
      <c r="C52" s="291"/>
      <c r="D52" s="291"/>
      <c r="E52" s="83" t="s">
        <v>100</v>
      </c>
      <c r="F52" s="84" t="s">
        <v>51</v>
      </c>
    </row>
    <row r="53" spans="1:6" s="2" customFormat="1" ht="25.35" hidden="1" customHeight="1">
      <c r="A53" s="65"/>
      <c r="B53" s="10" t="s">
        <v>133</v>
      </c>
      <c r="C53" s="11" t="s">
        <v>5</v>
      </c>
      <c r="D53" s="67"/>
      <c r="E53" s="67"/>
      <c r="F53" s="67"/>
    </row>
    <row r="54" spans="1:6" s="2" customFormat="1" ht="12.75" hidden="1" customHeight="1">
      <c r="A54" s="65"/>
      <c r="B54" s="29" t="s">
        <v>134</v>
      </c>
      <c r="C54" s="11" t="s">
        <v>5</v>
      </c>
      <c r="D54" s="67">
        <v>0</v>
      </c>
      <c r="E54" s="88">
        <v>0.26500000000000001</v>
      </c>
      <c r="F54" s="22">
        <f>ROUND((D54*E54),2)</f>
        <v>0</v>
      </c>
    </row>
    <row r="55" spans="1:6" s="2" customFormat="1" ht="12.75" hidden="1" customHeight="1">
      <c r="A55" s="65"/>
      <c r="B55" s="29" t="s">
        <v>135</v>
      </c>
      <c r="C55" s="11" t="s">
        <v>5</v>
      </c>
      <c r="D55" s="67" t="e">
        <f>D59-D54</f>
        <v>#REF!</v>
      </c>
      <c r="E55" s="88">
        <v>0.23100000000000001</v>
      </c>
      <c r="F55" s="22" t="e">
        <f>ROUND((D55*E55),2)</f>
        <v>#REF!</v>
      </c>
    </row>
    <row r="56" spans="1:6" s="2" customFormat="1" ht="28.5" hidden="1" customHeight="1">
      <c r="A56" s="65"/>
      <c r="B56" s="29" t="s">
        <v>136</v>
      </c>
      <c r="C56" s="11" t="s">
        <v>137</v>
      </c>
      <c r="D56" s="11">
        <v>1</v>
      </c>
      <c r="E56" s="89">
        <v>1514</v>
      </c>
      <c r="F56" s="22">
        <f>ROUND((D56*E56),2)</f>
        <v>1514</v>
      </c>
    </row>
    <row r="57" spans="1:6" s="2" customFormat="1" ht="12.75" hidden="1" customHeight="1">
      <c r="A57" s="11"/>
      <c r="B57" s="29"/>
      <c r="C57" s="11"/>
      <c r="D57" s="11"/>
      <c r="E57" s="30"/>
      <c r="F57" s="22">
        <f>ROUND((D57*E57),2)</f>
        <v>0</v>
      </c>
    </row>
    <row r="58" spans="1:6" s="2" customFormat="1" hidden="1">
      <c r="A58" s="10"/>
      <c r="B58" s="29" t="s">
        <v>82</v>
      </c>
      <c r="C58" s="11"/>
      <c r="D58" s="77" t="e">
        <f>ÁREAS!#REF!</f>
        <v>#REF!</v>
      </c>
      <c r="E58" s="67" t="e">
        <f>ROUND(F58/D58,2)</f>
        <v>#REF!</v>
      </c>
      <c r="F58" s="90" t="e">
        <f>ROUND(SUM(F53:F57),2)</f>
        <v>#REF!</v>
      </c>
    </row>
    <row r="59" spans="1:6" s="2" customFormat="1" ht="12.75" hidden="1" customHeight="1">
      <c r="A59" s="65"/>
      <c r="B59" s="10" t="s">
        <v>130</v>
      </c>
      <c r="C59" s="11" t="s">
        <v>5</v>
      </c>
      <c r="D59" s="77" t="e">
        <f>ÁREAS!#REF!</f>
        <v>#REF!</v>
      </c>
      <c r="E59" s="69" t="e">
        <f>ROUND(E58,2)</f>
        <v>#REF!</v>
      </c>
      <c r="F59" s="82" t="e">
        <f>ROUND((D59*E59),2)</f>
        <v>#REF!</v>
      </c>
    </row>
    <row r="60" spans="1:6" s="2" customFormat="1" hidden="1">
      <c r="A60" s="91"/>
      <c r="B60" s="92"/>
      <c r="C60" s="92"/>
      <c r="D60" s="92"/>
      <c r="E60" s="92"/>
      <c r="F60" s="92"/>
    </row>
    <row r="61" spans="1:6" s="2" customFormat="1" ht="12.75" customHeight="1">
      <c r="A61" s="295">
        <f>'P. PREÇO'!$A$10</f>
        <v>4</v>
      </c>
      <c r="B61" s="296" t="s">
        <v>138</v>
      </c>
      <c r="C61" s="297" t="s">
        <v>2</v>
      </c>
      <c r="D61" s="297" t="s">
        <v>98</v>
      </c>
      <c r="E61" s="298" t="s">
        <v>99</v>
      </c>
      <c r="F61" s="298"/>
    </row>
    <row r="62" spans="1:6" s="2" customFormat="1" ht="26.25" customHeight="1">
      <c r="A62" s="295"/>
      <c r="B62" s="296"/>
      <c r="C62" s="297"/>
      <c r="D62" s="297"/>
      <c r="E62" s="93" t="s">
        <v>100</v>
      </c>
      <c r="F62" s="94" t="s">
        <v>51</v>
      </c>
    </row>
    <row r="63" spans="1:6" s="2" customFormat="1" ht="27.75" customHeight="1">
      <c r="A63" s="10"/>
      <c r="B63" s="10" t="s">
        <v>139</v>
      </c>
      <c r="C63" s="95"/>
      <c r="D63" s="22">
        <v>0</v>
      </c>
      <c r="E63" s="96"/>
      <c r="F63" s="95"/>
    </row>
    <row r="64" spans="1:6" s="2" customFormat="1" ht="27" customHeight="1">
      <c r="A64" s="10"/>
      <c r="B64" s="97" t="s">
        <v>140</v>
      </c>
      <c r="C64" s="9" t="s">
        <v>141</v>
      </c>
      <c r="D64" s="26"/>
      <c r="E64" s="98"/>
      <c r="F64" s="22">
        <f>ROUND((D64*E64),2)</f>
        <v>0</v>
      </c>
    </row>
    <row r="65" spans="1:6" s="2" customFormat="1" ht="12.75" customHeight="1">
      <c r="A65" s="10"/>
      <c r="B65" s="99" t="s">
        <v>67</v>
      </c>
      <c r="C65" s="45" t="s">
        <v>71</v>
      </c>
      <c r="D65" s="26">
        <v>1</v>
      </c>
      <c r="E65" s="100">
        <v>2233</v>
      </c>
      <c r="F65" s="22">
        <f>ROUND((D65*E65),2)</f>
        <v>2233</v>
      </c>
    </row>
    <row r="66" spans="1:6" s="2" customFormat="1" ht="12.75" customHeight="1">
      <c r="A66" s="10"/>
      <c r="B66" s="99" t="s">
        <v>142</v>
      </c>
      <c r="C66" s="45" t="s">
        <v>71</v>
      </c>
      <c r="D66" s="26"/>
      <c r="E66" s="100">
        <v>2718</v>
      </c>
      <c r="F66" s="22">
        <f>ROUND((D66*E65),2)</f>
        <v>0</v>
      </c>
    </row>
    <row r="67" spans="1:6" s="2" customFormat="1" ht="12.75" customHeight="1">
      <c r="A67" s="10"/>
      <c r="B67" s="99" t="s">
        <v>143</v>
      </c>
      <c r="C67" s="45" t="s">
        <v>71</v>
      </c>
      <c r="D67" s="26"/>
      <c r="E67" s="100">
        <v>3298</v>
      </c>
      <c r="F67" s="22">
        <f>ROUND((D67*E66),2)</f>
        <v>0</v>
      </c>
    </row>
    <row r="68" spans="1:6" s="2" customFormat="1" ht="12.75" customHeight="1">
      <c r="A68" s="10"/>
      <c r="B68" s="99" t="s">
        <v>144</v>
      </c>
      <c r="C68" s="45" t="s">
        <v>71</v>
      </c>
      <c r="D68" s="26">
        <v>0</v>
      </c>
      <c r="E68" s="100">
        <v>3755</v>
      </c>
      <c r="F68" s="22">
        <f>ROUND((D68*E67),2)</f>
        <v>0</v>
      </c>
    </row>
    <row r="69" spans="1:6" s="2" customFormat="1" ht="12.75" customHeight="1">
      <c r="A69" s="10"/>
      <c r="B69" s="99" t="s">
        <v>145</v>
      </c>
      <c r="C69" s="45" t="s">
        <v>71</v>
      </c>
      <c r="D69" s="26"/>
      <c r="E69" s="43">
        <v>4590</v>
      </c>
      <c r="F69" s="22">
        <f>ROUND((D69*E68),2)</f>
        <v>0</v>
      </c>
    </row>
    <row r="70" spans="1:6" s="2" customFormat="1">
      <c r="A70" s="101"/>
      <c r="B70" s="29" t="s">
        <v>146</v>
      </c>
      <c r="C70" s="15"/>
      <c r="D70" s="26"/>
      <c r="E70" s="102"/>
      <c r="F70" s="22">
        <f>ROUND((D70*E69),2)</f>
        <v>0</v>
      </c>
    </row>
    <row r="71" spans="1:6" s="2" customFormat="1">
      <c r="A71" s="10"/>
      <c r="B71" s="29" t="s">
        <v>147</v>
      </c>
      <c r="C71" s="15" t="s">
        <v>71</v>
      </c>
      <c r="D71" s="26">
        <v>1</v>
      </c>
      <c r="E71" s="43">
        <v>349</v>
      </c>
      <c r="F71" s="22">
        <f>ROUND((D71*E71),2)</f>
        <v>349</v>
      </c>
    </row>
    <row r="72" spans="1:6" s="2" customFormat="1">
      <c r="A72" s="10"/>
      <c r="B72" s="97" t="s">
        <v>148</v>
      </c>
      <c r="C72" s="9" t="s">
        <v>71</v>
      </c>
      <c r="D72" s="103">
        <v>0</v>
      </c>
      <c r="E72" s="103">
        <v>452</v>
      </c>
      <c r="F72" s="22">
        <f>ROUND((D72*E72),2)</f>
        <v>0</v>
      </c>
    </row>
    <row r="73" spans="1:6" s="2" customFormat="1">
      <c r="A73" s="10"/>
      <c r="B73" s="99" t="s">
        <v>149</v>
      </c>
      <c r="C73" s="45" t="s">
        <v>71</v>
      </c>
      <c r="D73" s="26"/>
      <c r="E73" s="100">
        <v>1155</v>
      </c>
      <c r="F73" s="22">
        <f>ROUND((D73*E73),2)</f>
        <v>0</v>
      </c>
    </row>
    <row r="74" spans="1:6" s="2" customFormat="1">
      <c r="A74" s="10"/>
      <c r="B74" s="99" t="s">
        <v>150</v>
      </c>
      <c r="C74" s="45" t="s">
        <v>151</v>
      </c>
      <c r="D74" s="26">
        <v>20</v>
      </c>
      <c r="E74" s="100">
        <v>140.97</v>
      </c>
      <c r="F74" s="22">
        <f>ROUND((D74*E74),2)</f>
        <v>2819.4</v>
      </c>
    </row>
    <row r="75" spans="1:6" s="2" customFormat="1" ht="12.75" customHeight="1">
      <c r="A75" s="10"/>
      <c r="B75" s="97" t="s">
        <v>152</v>
      </c>
      <c r="C75" s="104"/>
      <c r="D75" s="103">
        <f>D76</f>
        <v>1</v>
      </c>
      <c r="E75" s="78">
        <f>ROUND(F75/D75,2)</f>
        <v>5401.4</v>
      </c>
      <c r="F75" s="22">
        <f>ROUND(SUM(F63:F74),2)</f>
        <v>5401.4</v>
      </c>
    </row>
    <row r="76" spans="1:6" s="2" customFormat="1" ht="12.75" customHeight="1">
      <c r="A76" s="10"/>
      <c r="B76" s="10" t="s">
        <v>130</v>
      </c>
      <c r="C76" s="104" t="s">
        <v>71</v>
      </c>
      <c r="D76" s="103">
        <f>ÁREAS!$D$88</f>
        <v>1</v>
      </c>
      <c r="E76" s="82">
        <f>ROUND(E75,2)</f>
        <v>5401.4</v>
      </c>
      <c r="F76" s="82">
        <f>ROUND((D76*E76),2)</f>
        <v>5401.4</v>
      </c>
    </row>
    <row r="77" spans="1:6" s="2" customFormat="1" ht="12.75" hidden="1" customHeight="1">
      <c r="A77" s="299" t="e">
        <f>'P. PREÇO'!#REF!</f>
        <v>#REF!</v>
      </c>
      <c r="B77" s="300" t="s">
        <v>153</v>
      </c>
      <c r="C77" s="301" t="s">
        <v>2</v>
      </c>
      <c r="D77" s="302" t="s">
        <v>98</v>
      </c>
      <c r="E77" s="303" t="s">
        <v>99</v>
      </c>
      <c r="F77" s="303"/>
    </row>
    <row r="78" spans="1:6" s="2" customFormat="1" ht="12.75" hidden="1" customHeight="1">
      <c r="A78" s="299"/>
      <c r="B78" s="300"/>
      <c r="C78" s="301"/>
      <c r="D78" s="302"/>
      <c r="E78" s="110" t="s">
        <v>100</v>
      </c>
      <c r="F78" s="111" t="s">
        <v>51</v>
      </c>
    </row>
    <row r="79" spans="1:6" s="2" customFormat="1" ht="12.75" hidden="1" customHeight="1">
      <c r="A79" s="112"/>
      <c r="B79" s="113" t="s">
        <v>154</v>
      </c>
      <c r="C79" s="58" t="s">
        <v>5</v>
      </c>
      <c r="D79" s="114">
        <f>D83</f>
        <v>0</v>
      </c>
      <c r="E79" s="115">
        <v>0.71</v>
      </c>
      <c r="F79" s="59">
        <f>ROUND((D79*E79),2)</f>
        <v>0</v>
      </c>
    </row>
    <row r="80" spans="1:6" s="2" customFormat="1" ht="12.75" hidden="1" customHeight="1">
      <c r="A80" s="112"/>
      <c r="B80" s="113" t="s">
        <v>155</v>
      </c>
      <c r="C80" s="58" t="s">
        <v>5</v>
      </c>
      <c r="D80" s="114"/>
      <c r="E80" s="115">
        <v>0.65</v>
      </c>
      <c r="F80" s="59">
        <f>ROUND((D80*E80),2)</f>
        <v>0</v>
      </c>
    </row>
    <row r="81" spans="1:6" s="2" customFormat="1" ht="12.75" hidden="1" customHeight="1">
      <c r="A81" s="112"/>
      <c r="B81" s="58" t="s">
        <v>156</v>
      </c>
      <c r="C81" s="58" t="s">
        <v>5</v>
      </c>
      <c r="D81" s="114"/>
      <c r="E81" s="116">
        <v>0.54</v>
      </c>
      <c r="F81" s="59">
        <f>ROUND((D81*E81),2)</f>
        <v>0</v>
      </c>
    </row>
    <row r="82" spans="1:6" s="2" customFormat="1" ht="12.75" hidden="1" customHeight="1">
      <c r="A82" s="112"/>
      <c r="B82" s="113" t="s">
        <v>157</v>
      </c>
      <c r="C82" s="58" t="s">
        <v>5</v>
      </c>
      <c r="D82" s="114"/>
      <c r="E82" s="115">
        <v>0.49</v>
      </c>
      <c r="F82" s="59">
        <f>ROUND((D82*E82),2)</f>
        <v>0</v>
      </c>
    </row>
    <row r="83" spans="1:6" s="2" customFormat="1" ht="12.75" hidden="1" customHeight="1">
      <c r="A83" s="112"/>
      <c r="B83" s="117" t="s">
        <v>152</v>
      </c>
      <c r="C83" s="58"/>
      <c r="D83" s="118"/>
      <c r="E83" s="119" t="e">
        <f>ROUND(F83/D83,2)</f>
        <v>#DIV/0!</v>
      </c>
      <c r="F83" s="59">
        <f>ROUND(SUM(F79:F82),2)</f>
        <v>0</v>
      </c>
    </row>
    <row r="84" spans="1:6" s="2" customFormat="1" ht="12.75" hidden="1" customHeight="1">
      <c r="A84" s="112"/>
      <c r="B84" s="113" t="s">
        <v>158</v>
      </c>
      <c r="C84" s="113" t="s">
        <v>74</v>
      </c>
      <c r="D84" s="118"/>
      <c r="E84" s="120">
        <v>7424</v>
      </c>
      <c r="F84" s="59">
        <f>ROUND((D84*E84),2)</f>
        <v>0</v>
      </c>
    </row>
    <row r="85" spans="1:6" s="2" customFormat="1" ht="12.75" hidden="1" customHeight="1">
      <c r="A85" s="112"/>
      <c r="B85" s="86" t="s">
        <v>130</v>
      </c>
      <c r="C85" s="58" t="s">
        <v>5</v>
      </c>
      <c r="D85" s="114">
        <f>D83</f>
        <v>0</v>
      </c>
      <c r="E85" s="121" t="e">
        <f>ROUND(E83,2)</f>
        <v>#DIV/0!</v>
      </c>
      <c r="F85" s="59" t="e">
        <f>ROUND((D85*E85),2)</f>
        <v>#DIV/0!</v>
      </c>
    </row>
    <row r="86" spans="1:6" s="2" customFormat="1" ht="12.75" hidden="1" customHeight="1">
      <c r="A86" s="91"/>
      <c r="B86" s="105"/>
      <c r="C86" s="106"/>
      <c r="D86" s="107"/>
      <c r="E86" s="108"/>
      <c r="F86" s="109"/>
    </row>
    <row r="87" spans="1:6" s="2" customFormat="1" ht="12.75" hidden="1" customHeight="1">
      <c r="A87" s="299" t="e">
        <f>'P. PREÇO'!#REF!</f>
        <v>#REF!</v>
      </c>
      <c r="B87" s="304" t="s">
        <v>159</v>
      </c>
      <c r="C87" s="305" t="s">
        <v>2</v>
      </c>
      <c r="D87" s="305" t="s">
        <v>98</v>
      </c>
      <c r="E87" s="306" t="s">
        <v>99</v>
      </c>
      <c r="F87" s="306"/>
    </row>
    <row r="88" spans="1:6" s="2" customFormat="1" hidden="1">
      <c r="A88" s="299"/>
      <c r="B88" s="304"/>
      <c r="C88" s="305"/>
      <c r="D88" s="305"/>
      <c r="E88" s="122" t="s">
        <v>100</v>
      </c>
      <c r="F88" s="123" t="s">
        <v>51</v>
      </c>
    </row>
    <row r="89" spans="1:6" s="2" customFormat="1" ht="15" hidden="1" customHeight="1">
      <c r="A89" s="112"/>
      <c r="B89" s="58" t="s">
        <v>160</v>
      </c>
      <c r="C89" s="113" t="s">
        <v>5</v>
      </c>
      <c r="D89" s="124">
        <v>0</v>
      </c>
      <c r="E89" s="125">
        <v>1.19</v>
      </c>
      <c r="F89" s="59">
        <f>ROUND((D89*E89),2)</f>
        <v>0</v>
      </c>
    </row>
    <row r="90" spans="1:6" s="2" customFormat="1" hidden="1">
      <c r="A90" s="112"/>
      <c r="B90" s="113" t="s">
        <v>161</v>
      </c>
      <c r="C90" s="113" t="s">
        <v>5</v>
      </c>
      <c r="D90" s="124"/>
      <c r="E90" s="125">
        <v>1.03</v>
      </c>
      <c r="F90" s="59">
        <f>ROUND((D90*E90),2)</f>
        <v>0</v>
      </c>
    </row>
    <row r="91" spans="1:6" s="2" customFormat="1" hidden="1">
      <c r="A91" s="112"/>
      <c r="B91" s="113" t="s">
        <v>162</v>
      </c>
      <c r="C91" s="113" t="s">
        <v>5</v>
      </c>
      <c r="D91" s="124"/>
      <c r="E91" s="125">
        <v>0.87</v>
      </c>
      <c r="F91" s="59">
        <f>ROUND((D91*E91),2)</f>
        <v>0</v>
      </c>
    </row>
    <row r="92" spans="1:6" s="2" customFormat="1" hidden="1">
      <c r="A92" s="112"/>
      <c r="B92" s="113" t="s">
        <v>163</v>
      </c>
      <c r="C92" s="113" t="s">
        <v>5</v>
      </c>
      <c r="D92" s="87"/>
      <c r="E92" s="116">
        <v>0.76</v>
      </c>
      <c r="F92" s="59">
        <f>ROUND((D92*E92),2)</f>
        <v>0</v>
      </c>
    </row>
    <row r="93" spans="1:6" s="2" customFormat="1" hidden="1">
      <c r="A93" s="112"/>
      <c r="B93" s="113" t="s">
        <v>82</v>
      </c>
      <c r="C93" s="87"/>
      <c r="D93" s="126" t="e">
        <f>ÁREAS!#REF!</f>
        <v>#REF!</v>
      </c>
      <c r="E93" s="119" t="e">
        <f>ROUND(F93/D93,2)</f>
        <v>#REF!</v>
      </c>
      <c r="F93" s="59">
        <f>ROUND(SUM(F89:F92),2)</f>
        <v>0</v>
      </c>
    </row>
    <row r="94" spans="1:6" s="2" customFormat="1" hidden="1">
      <c r="A94" s="112"/>
      <c r="B94" s="113" t="s">
        <v>106</v>
      </c>
      <c r="C94" s="113" t="s">
        <v>71</v>
      </c>
      <c r="D94" s="114"/>
      <c r="E94" s="114"/>
      <c r="F94" s="59">
        <f>ROUND((D94*E94),2)</f>
        <v>0</v>
      </c>
    </row>
    <row r="95" spans="1:6" s="2" customFormat="1" ht="15" hidden="1" customHeight="1">
      <c r="A95" s="112"/>
      <c r="B95" s="113" t="s">
        <v>164</v>
      </c>
      <c r="C95" s="87"/>
      <c r="D95" s="87"/>
      <c r="E95" s="87"/>
      <c r="F95" s="127">
        <f>ÁREAS!$D$199</f>
        <v>1</v>
      </c>
    </row>
    <row r="96" spans="1:6" s="2" customFormat="1" ht="12.75" hidden="1" customHeight="1">
      <c r="A96" s="112"/>
      <c r="B96" s="113" t="s">
        <v>158</v>
      </c>
      <c r="C96" s="113" t="s">
        <v>74</v>
      </c>
      <c r="D96" s="114"/>
      <c r="E96" s="114"/>
      <c r="F96" s="128">
        <f>E96</f>
        <v>0</v>
      </c>
    </row>
    <row r="97" spans="1:6" s="2" customFormat="1" ht="12.75" hidden="1" customHeight="1">
      <c r="A97" s="112"/>
      <c r="B97" s="129" t="s">
        <v>121</v>
      </c>
      <c r="C97" s="86" t="s">
        <v>5</v>
      </c>
      <c r="D97" s="126" t="e">
        <f>ÁREAS!#REF!</f>
        <v>#REF!</v>
      </c>
      <c r="E97" s="121" t="e">
        <f>E93</f>
        <v>#REF!</v>
      </c>
      <c r="F97" s="121" t="e">
        <f>ROUND((D97*E97),2)</f>
        <v>#REF!</v>
      </c>
    </row>
    <row r="98" spans="1:6" s="2" customFormat="1" ht="12.75" hidden="1" customHeight="1">
      <c r="A98" s="130"/>
      <c r="B98" s="131"/>
      <c r="C98" s="132"/>
      <c r="D98" s="133"/>
      <c r="E98" s="134"/>
      <c r="F98" s="135"/>
    </row>
    <row r="99" spans="1:6" s="2" customFormat="1" ht="12.75" customHeight="1">
      <c r="A99" s="307">
        <f>'P. PREÇO'!$A$11</f>
        <v>5</v>
      </c>
      <c r="B99" s="308" t="s">
        <v>165</v>
      </c>
      <c r="C99" s="309" t="s">
        <v>2</v>
      </c>
      <c r="D99" s="309" t="s">
        <v>98</v>
      </c>
      <c r="E99" s="310" t="s">
        <v>99</v>
      </c>
      <c r="F99" s="310"/>
    </row>
    <row r="100" spans="1:6" s="2" customFormat="1">
      <c r="A100" s="307"/>
      <c r="B100" s="308"/>
      <c r="C100" s="309"/>
      <c r="D100" s="309"/>
      <c r="E100" s="136" t="s">
        <v>100</v>
      </c>
      <c r="F100" s="137" t="s">
        <v>51</v>
      </c>
    </row>
    <row r="101" spans="1:6" s="2" customFormat="1">
      <c r="A101" s="138"/>
      <c r="B101" s="139" t="s">
        <v>166</v>
      </c>
      <c r="C101" s="139" t="s">
        <v>74</v>
      </c>
      <c r="D101" s="140">
        <f>D104</f>
        <v>1</v>
      </c>
      <c r="E101" s="140">
        <v>4766.95</v>
      </c>
      <c r="F101" s="141">
        <f>ROUND((D101*E101),2)</f>
        <v>4766.95</v>
      </c>
    </row>
    <row r="102" spans="1:6" s="2" customFormat="1">
      <c r="A102" s="138"/>
      <c r="B102" s="139" t="s">
        <v>106</v>
      </c>
      <c r="C102" s="139" t="s">
        <v>74</v>
      </c>
      <c r="D102" s="140">
        <v>1</v>
      </c>
      <c r="E102" s="140">
        <f>E101</f>
        <v>4766.95</v>
      </c>
      <c r="F102" s="141">
        <f>ROUND((D102*E102),2)</f>
        <v>4766.95</v>
      </c>
    </row>
    <row r="103" spans="1:6" s="2" customFormat="1">
      <c r="A103" s="138"/>
      <c r="B103" s="139" t="s">
        <v>164</v>
      </c>
      <c r="C103" s="101"/>
      <c r="D103" s="101"/>
      <c r="E103" s="101"/>
      <c r="F103" s="142">
        <f>ÁREAS!$D$199</f>
        <v>1</v>
      </c>
    </row>
    <row r="104" spans="1:6" s="2" customFormat="1" ht="12.75" customHeight="1">
      <c r="A104" s="138"/>
      <c r="B104" s="143" t="s">
        <v>121</v>
      </c>
      <c r="C104" s="143" t="str">
        <f>C102</f>
        <v>km</v>
      </c>
      <c r="D104" s="144">
        <f>D102</f>
        <v>1</v>
      </c>
      <c r="E104" s="82">
        <f>ROUND(E102,2)</f>
        <v>4766.95</v>
      </c>
      <c r="F104" s="82">
        <f>ROUND((D104*E104),2)</f>
        <v>4766.95</v>
      </c>
    </row>
    <row r="105" spans="1:6" s="2" customFormat="1" ht="12.75" customHeight="1">
      <c r="A105" s="285">
        <f>'P. PREÇO'!$A$12</f>
        <v>6</v>
      </c>
      <c r="B105" s="296" t="s">
        <v>167</v>
      </c>
      <c r="C105" s="297" t="s">
        <v>2</v>
      </c>
      <c r="D105" s="297" t="s">
        <v>98</v>
      </c>
      <c r="E105" s="298" t="s">
        <v>99</v>
      </c>
      <c r="F105" s="298"/>
    </row>
    <row r="106" spans="1:6" s="2" customFormat="1" ht="15" customHeight="1">
      <c r="A106" s="285"/>
      <c r="B106" s="296"/>
      <c r="C106" s="297"/>
      <c r="D106" s="297"/>
      <c r="E106" s="93" t="s">
        <v>100</v>
      </c>
      <c r="F106" s="94" t="s">
        <v>51</v>
      </c>
    </row>
    <row r="107" spans="1:6" s="2" customFormat="1">
      <c r="A107" s="11"/>
      <c r="B107" s="65" t="s">
        <v>168</v>
      </c>
      <c r="C107" s="95"/>
      <c r="D107" s="95"/>
      <c r="E107" s="96"/>
      <c r="F107" s="147"/>
    </row>
    <row r="108" spans="1:6" s="2" customFormat="1" ht="12.75" customHeight="1">
      <c r="A108" s="10"/>
      <c r="B108" s="9" t="s">
        <v>169</v>
      </c>
      <c r="C108" s="9" t="s">
        <v>5</v>
      </c>
      <c r="D108" s="269">
        <v>500</v>
      </c>
      <c r="E108" s="149">
        <v>8.99</v>
      </c>
      <c r="F108" s="22">
        <f>ROUND((D108*E108),2)</f>
        <v>4495</v>
      </c>
    </row>
    <row r="109" spans="1:6" s="2" customFormat="1">
      <c r="A109" s="10"/>
      <c r="B109" s="9" t="s">
        <v>170</v>
      </c>
      <c r="C109" s="9" t="s">
        <v>5</v>
      </c>
      <c r="D109" s="78">
        <f>D110-D108</f>
        <v>573.04</v>
      </c>
      <c r="E109" s="149">
        <v>7.69</v>
      </c>
      <c r="F109" s="22">
        <f>ROUND((D109*E109),2)</f>
        <v>4406.68</v>
      </c>
    </row>
    <row r="110" spans="1:6" s="2" customFormat="1">
      <c r="A110" s="10"/>
      <c r="B110" s="9" t="s">
        <v>82</v>
      </c>
      <c r="C110" s="9" t="s">
        <v>5</v>
      </c>
      <c r="D110" s="150">
        <f>D113</f>
        <v>1073.04</v>
      </c>
      <c r="E110" s="78">
        <f>ROUND(F110/D110,2)</f>
        <v>8.3000000000000007</v>
      </c>
      <c r="F110" s="22">
        <f>ROUND(SUM(F108:F109),2)</f>
        <v>8901.68</v>
      </c>
    </row>
    <row r="111" spans="1:6" s="2" customFormat="1" ht="15" customHeight="1">
      <c r="A111" s="10"/>
      <c r="B111" s="9" t="s">
        <v>106</v>
      </c>
      <c r="C111" s="9" t="s">
        <v>71</v>
      </c>
      <c r="D111" s="24"/>
      <c r="E111" s="24"/>
      <c r="F111" s="22">
        <f>ROUND((D111*E111),2)</f>
        <v>0</v>
      </c>
    </row>
    <row r="112" spans="1:6" s="2" customFormat="1">
      <c r="A112" s="10"/>
      <c r="B112" s="9" t="s">
        <v>164</v>
      </c>
      <c r="C112" s="85"/>
      <c r="D112" s="85"/>
      <c r="E112" s="85"/>
      <c r="F112" s="151">
        <f>ÁREAS!$D$199</f>
        <v>1</v>
      </c>
    </row>
    <row r="113" spans="1:6" s="2" customFormat="1">
      <c r="A113" s="10"/>
      <c r="B113" s="152" t="s">
        <v>121</v>
      </c>
      <c r="C113" s="9" t="s">
        <v>5</v>
      </c>
      <c r="D113" s="150">
        <f>ÁREAS!D97</f>
        <v>1073.04</v>
      </c>
      <c r="E113" s="82">
        <f>ROUND(E110,2)</f>
        <v>8.3000000000000007</v>
      </c>
      <c r="F113" s="82">
        <f>ROUND((D113*E113),2)</f>
        <v>8906.23</v>
      </c>
    </row>
    <row r="114" spans="1:6" s="2" customFormat="1" ht="15" customHeight="1">
      <c r="A114" s="270"/>
      <c r="B114" s="271" t="s">
        <v>171</v>
      </c>
      <c r="C114" s="272"/>
      <c r="D114" s="272"/>
      <c r="E114" s="272"/>
      <c r="F114" s="273"/>
    </row>
    <row r="115" spans="1:6" s="2" customFormat="1" ht="12.75" customHeight="1">
      <c r="A115" s="285">
        <f>'P. PREÇO'!$A$13</f>
        <v>7</v>
      </c>
      <c r="B115" s="286" t="s">
        <v>172</v>
      </c>
      <c r="C115" s="287" t="s">
        <v>2</v>
      </c>
      <c r="D115" s="287" t="s">
        <v>98</v>
      </c>
      <c r="E115" s="288" t="s">
        <v>99</v>
      </c>
      <c r="F115" s="288"/>
    </row>
    <row r="116" spans="1:6" s="2" customFormat="1">
      <c r="A116" s="285"/>
      <c r="B116" s="286"/>
      <c r="C116" s="287"/>
      <c r="D116" s="287"/>
      <c r="E116" s="71" t="s">
        <v>100</v>
      </c>
      <c r="F116" s="72" t="s">
        <v>51</v>
      </c>
    </row>
    <row r="117" spans="1:6" s="2" customFormat="1">
      <c r="A117" s="10" t="s">
        <v>232</v>
      </c>
      <c r="B117" s="153" t="s">
        <v>173</v>
      </c>
      <c r="C117" s="85"/>
      <c r="D117" s="85"/>
      <c r="E117" s="85"/>
      <c r="F117" s="151"/>
    </row>
    <row r="118" spans="1:6" s="2" customFormat="1">
      <c r="A118" s="10"/>
      <c r="B118" s="9" t="s">
        <v>169</v>
      </c>
      <c r="C118" s="9" t="s">
        <v>5</v>
      </c>
      <c r="D118" s="148">
        <v>500</v>
      </c>
      <c r="E118" s="149">
        <v>7.69</v>
      </c>
      <c r="F118" s="22">
        <f>ROUND((D118*E118),2)</f>
        <v>3845</v>
      </c>
    </row>
    <row r="119" spans="1:6" s="2" customFormat="1">
      <c r="A119" s="10"/>
      <c r="B119" s="9" t="s">
        <v>170</v>
      </c>
      <c r="C119" s="9" t="s">
        <v>5</v>
      </c>
      <c r="D119" s="148">
        <f>D120-D118</f>
        <v>154.16000000000008</v>
      </c>
      <c r="E119" s="149">
        <v>6.18</v>
      </c>
      <c r="F119" s="22">
        <f>ROUND((D119*E119),2)</f>
        <v>952.71</v>
      </c>
    </row>
    <row r="120" spans="1:6" s="2" customFormat="1">
      <c r="A120" s="10"/>
      <c r="B120" s="9" t="s">
        <v>82</v>
      </c>
      <c r="C120" s="9" t="s">
        <v>5</v>
      </c>
      <c r="D120" s="24">
        <f>ÁREAS!D105</f>
        <v>654.16000000000008</v>
      </c>
      <c r="E120" s="78">
        <f>ROUND(F120/D120,2)</f>
        <v>7.33</v>
      </c>
      <c r="F120" s="22">
        <f>ROUND(SUM(F118:F119),2)</f>
        <v>4797.71</v>
      </c>
    </row>
    <row r="121" spans="1:6" s="2" customFormat="1">
      <c r="A121" s="10"/>
      <c r="B121" s="9" t="s">
        <v>106</v>
      </c>
      <c r="C121" s="9" t="s">
        <v>71</v>
      </c>
      <c r="D121" s="24"/>
      <c r="E121" s="24"/>
      <c r="F121" s="22">
        <f>ROUND((D121*E121),2)</f>
        <v>0</v>
      </c>
    </row>
    <row r="122" spans="1:6" s="2" customFormat="1">
      <c r="A122" s="10"/>
      <c r="B122" s="9" t="s">
        <v>164</v>
      </c>
      <c r="C122" s="85"/>
      <c r="D122" s="85"/>
      <c r="E122" s="85"/>
      <c r="F122" s="151">
        <f>ÁREAS!$D$199</f>
        <v>1</v>
      </c>
    </row>
    <row r="123" spans="1:6" s="2" customFormat="1">
      <c r="A123" s="10"/>
      <c r="B123" s="152" t="s">
        <v>106</v>
      </c>
      <c r="C123" s="85"/>
      <c r="D123" s="150">
        <f>D120</f>
        <v>654.16000000000008</v>
      </c>
      <c r="E123" s="82">
        <f>ROUND(E120,2)</f>
        <v>7.33</v>
      </c>
      <c r="F123" s="82">
        <f>ROUND((D123*E123),2)</f>
        <v>4794.99</v>
      </c>
    </row>
    <row r="124" spans="1:6" s="2" customFormat="1" ht="41.45" customHeight="1">
      <c r="A124" s="10" t="s">
        <v>234</v>
      </c>
      <c r="B124" s="155" t="s">
        <v>174</v>
      </c>
      <c r="C124" s="85"/>
      <c r="D124" s="85"/>
      <c r="E124" s="85"/>
      <c r="F124" s="151"/>
    </row>
    <row r="125" spans="1:6" s="2" customFormat="1">
      <c r="A125" s="10"/>
      <c r="B125" s="9" t="s">
        <v>175</v>
      </c>
      <c r="C125" s="9" t="s">
        <v>5</v>
      </c>
      <c r="D125" s="148">
        <f>D127</f>
        <v>500</v>
      </c>
      <c r="E125" s="149">
        <v>0.81</v>
      </c>
      <c r="F125" s="22">
        <f>ROUND((D125*E125),2)</f>
        <v>405</v>
      </c>
    </row>
    <row r="126" spans="1:6" s="2" customFormat="1">
      <c r="A126" s="10"/>
      <c r="B126" s="9" t="s">
        <v>176</v>
      </c>
      <c r="C126" s="9" t="s">
        <v>5</v>
      </c>
      <c r="D126" s="148"/>
      <c r="E126" s="149">
        <v>0.76</v>
      </c>
      <c r="F126" s="22">
        <f>ROUND((D126*E126),2)</f>
        <v>0</v>
      </c>
    </row>
    <row r="127" spans="1:6" s="2" customFormat="1">
      <c r="A127" s="10"/>
      <c r="B127" s="9" t="s">
        <v>82</v>
      </c>
      <c r="C127" s="9" t="s">
        <v>5</v>
      </c>
      <c r="D127" s="150">
        <f>ÁREAS!D108</f>
        <v>500</v>
      </c>
      <c r="E127" s="78">
        <f>ROUND(F127/D127,2)</f>
        <v>0.81</v>
      </c>
      <c r="F127" s="22">
        <f>ROUND(SUM(F125:F126),2)</f>
        <v>405</v>
      </c>
    </row>
    <row r="128" spans="1:6" s="2" customFormat="1">
      <c r="A128" s="10"/>
      <c r="B128" s="9" t="s">
        <v>106</v>
      </c>
      <c r="C128" s="9" t="s">
        <v>71</v>
      </c>
      <c r="D128" s="150">
        <v>1</v>
      </c>
      <c r="E128" s="82">
        <v>1250</v>
      </c>
      <c r="F128" s="16">
        <f>ROUND((D128*E128),2)</f>
        <v>1250</v>
      </c>
    </row>
    <row r="129" spans="1:6" s="2" customFormat="1" ht="12.75" customHeight="1">
      <c r="A129" s="10"/>
      <c r="B129" s="152" t="s">
        <v>121</v>
      </c>
      <c r="C129" s="9" t="s">
        <v>71</v>
      </c>
      <c r="D129" s="150">
        <v>1</v>
      </c>
      <c r="E129" s="69">
        <f>E128</f>
        <v>1250</v>
      </c>
      <c r="F129" s="154">
        <f>D129*E129</f>
        <v>1250</v>
      </c>
    </row>
    <row r="130" spans="1:6" s="2" customFormat="1" ht="12.75" customHeight="1">
      <c r="A130" s="311">
        <f>'P. PREÇO'!A16</f>
        <v>8</v>
      </c>
      <c r="B130" s="286" t="s">
        <v>177</v>
      </c>
      <c r="C130" s="287" t="s">
        <v>2</v>
      </c>
      <c r="D130" s="287" t="s">
        <v>98</v>
      </c>
      <c r="E130" s="288" t="s">
        <v>99</v>
      </c>
      <c r="F130" s="288"/>
    </row>
    <row r="131" spans="1:6" s="2" customFormat="1" ht="12.75" customHeight="1">
      <c r="A131" s="311"/>
      <c r="B131" s="286"/>
      <c r="C131" s="287"/>
      <c r="D131" s="287"/>
      <c r="E131" s="71" t="s">
        <v>100</v>
      </c>
      <c r="F131" s="72" t="s">
        <v>51</v>
      </c>
    </row>
    <row r="132" spans="1:6" s="2" customFormat="1">
      <c r="A132" s="10"/>
      <c r="B132" s="73" t="s">
        <v>178</v>
      </c>
      <c r="C132" s="74"/>
      <c r="D132" s="74"/>
      <c r="E132" s="75"/>
      <c r="F132" s="76"/>
    </row>
    <row r="133" spans="1:6" s="2" customFormat="1">
      <c r="A133" s="10"/>
      <c r="B133" s="9" t="s">
        <v>169</v>
      </c>
      <c r="C133" s="9" t="s">
        <v>5</v>
      </c>
      <c r="D133" s="148">
        <v>500</v>
      </c>
      <c r="E133" s="149">
        <v>2.38</v>
      </c>
      <c r="F133" s="22">
        <f>ROUND((D133*E133),2)</f>
        <v>1190</v>
      </c>
    </row>
    <row r="134" spans="1:6" s="2" customFormat="1">
      <c r="A134" s="10"/>
      <c r="B134" s="9" t="s">
        <v>170</v>
      </c>
      <c r="C134" s="9" t="s">
        <v>5</v>
      </c>
      <c r="D134" s="78">
        <f>D135-D133</f>
        <v>154.16000000000008</v>
      </c>
      <c r="E134" s="149">
        <v>1.95</v>
      </c>
      <c r="F134" s="22">
        <f>ROUND((D134*E134),2)</f>
        <v>300.61</v>
      </c>
    </row>
    <row r="135" spans="1:6" s="2" customFormat="1">
      <c r="A135" s="10"/>
      <c r="B135" s="9" t="s">
        <v>82</v>
      </c>
      <c r="C135" s="9" t="s">
        <v>5</v>
      </c>
      <c r="D135" s="24">
        <f>ÁREAS!$D$111</f>
        <v>654.16000000000008</v>
      </c>
      <c r="E135" s="78">
        <f>ROUND(F135/D135,2)</f>
        <v>2.2799999999999998</v>
      </c>
      <c r="F135" s="22">
        <f>ROUND(SUM(F133:F134),2)</f>
        <v>1490.61</v>
      </c>
    </row>
    <row r="136" spans="1:6" s="2" customFormat="1">
      <c r="A136" s="10"/>
      <c r="B136" s="9" t="s">
        <v>106</v>
      </c>
      <c r="C136" s="9" t="s">
        <v>71</v>
      </c>
      <c r="D136" s="24"/>
      <c r="E136" s="24"/>
      <c r="F136" s="22">
        <f>ROUND((D136*E136),2)</f>
        <v>0</v>
      </c>
    </row>
    <row r="137" spans="1:6" s="2" customFormat="1" ht="15" customHeight="1">
      <c r="A137" s="10"/>
      <c r="B137" s="9" t="s">
        <v>164</v>
      </c>
      <c r="C137" s="9"/>
      <c r="D137" s="24"/>
      <c r="E137" s="85"/>
      <c r="F137" s="151">
        <f>ÁREAS!$D$199</f>
        <v>1</v>
      </c>
    </row>
    <row r="138" spans="1:6" s="2" customFormat="1" ht="15" customHeight="1">
      <c r="A138" s="10"/>
      <c r="B138" s="152" t="s">
        <v>121</v>
      </c>
      <c r="C138" s="9" t="s">
        <v>5</v>
      </c>
      <c r="D138" s="150">
        <f>ÁREAS!$D$111</f>
        <v>654.16000000000008</v>
      </c>
      <c r="E138" s="82">
        <f>ROUND(E135,2)</f>
        <v>2.2799999999999998</v>
      </c>
      <c r="F138" s="327">
        <f>ROUND((D138*E138),2)</f>
        <v>1491.48</v>
      </c>
    </row>
    <row r="139" spans="1:6" s="2" customFormat="1" ht="15" customHeight="1">
      <c r="A139" s="312">
        <f>'P. PREÇO'!$A$17</f>
        <v>9</v>
      </c>
      <c r="B139" s="286" t="s">
        <v>179</v>
      </c>
      <c r="C139" s="287" t="s">
        <v>2</v>
      </c>
      <c r="D139" s="287" t="s">
        <v>98</v>
      </c>
      <c r="E139" s="288" t="s">
        <v>99</v>
      </c>
      <c r="F139" s="288"/>
    </row>
    <row r="140" spans="1:6" s="2" customFormat="1" ht="15" customHeight="1">
      <c r="A140" s="312"/>
      <c r="B140" s="286"/>
      <c r="C140" s="287"/>
      <c r="D140" s="287"/>
      <c r="E140" s="71" t="s">
        <v>100</v>
      </c>
      <c r="F140" s="72" t="s">
        <v>51</v>
      </c>
    </row>
    <row r="141" spans="1:6" s="2" customFormat="1" ht="15" customHeight="1">
      <c r="A141" s="85"/>
      <c r="B141" s="9" t="s">
        <v>169</v>
      </c>
      <c r="C141" s="9" t="s">
        <v>5</v>
      </c>
      <c r="D141" s="148">
        <v>500</v>
      </c>
      <c r="E141" s="149">
        <v>1.36</v>
      </c>
      <c r="F141" s="22">
        <f>ROUND((D141*E141),2)</f>
        <v>680</v>
      </c>
    </row>
    <row r="142" spans="1:6" s="2" customFormat="1" ht="15" customHeight="1">
      <c r="A142" s="85"/>
      <c r="B142" s="9" t="s">
        <v>170</v>
      </c>
      <c r="C142" s="9" t="s">
        <v>5</v>
      </c>
      <c r="D142" s="25">
        <f>D143-D141</f>
        <v>154.16000000000008</v>
      </c>
      <c r="E142" s="149">
        <v>1.1399999999999999</v>
      </c>
      <c r="F142" s="22">
        <f>ROUND((D142*E142),2)</f>
        <v>175.74</v>
      </c>
    </row>
    <row r="143" spans="1:6" s="2" customFormat="1" ht="15" customHeight="1">
      <c r="A143" s="85"/>
      <c r="B143" s="9" t="s">
        <v>82</v>
      </c>
      <c r="C143" s="9" t="s">
        <v>5</v>
      </c>
      <c r="D143" s="25">
        <f>ÁREAS!$D$116</f>
        <v>654.16000000000008</v>
      </c>
      <c r="E143" s="78">
        <f>ROUND(F143/D143,2)</f>
        <v>1.31</v>
      </c>
      <c r="F143" s="22">
        <f>ROUND(SUM(F141:F142),2)</f>
        <v>855.74</v>
      </c>
    </row>
    <row r="144" spans="1:6" s="2" customFormat="1" ht="15" customHeight="1">
      <c r="A144" s="85"/>
      <c r="B144" s="9" t="s">
        <v>106</v>
      </c>
      <c r="C144" s="9" t="s">
        <v>71</v>
      </c>
      <c r="D144" s="24">
        <v>1</v>
      </c>
      <c r="E144" s="24">
        <v>1300</v>
      </c>
      <c r="F144" s="22">
        <f>ROUND((D144*E144),2)</f>
        <v>1300</v>
      </c>
    </row>
    <row r="145" spans="1:6" s="2" customFormat="1" ht="15" customHeight="1">
      <c r="A145" s="85"/>
      <c r="B145" s="9" t="s">
        <v>164</v>
      </c>
      <c r="C145" s="85"/>
      <c r="D145" s="85"/>
      <c r="E145" s="85"/>
      <c r="F145" s="151">
        <f>ÁREAS!$D$199</f>
        <v>1</v>
      </c>
    </row>
    <row r="146" spans="1:6" s="2" customFormat="1" ht="12.75" customHeight="1">
      <c r="A146" s="156"/>
      <c r="B146" s="152" t="s">
        <v>121</v>
      </c>
      <c r="C146" s="9" t="str">
        <f>C144</f>
        <v xml:space="preserve">un </v>
      </c>
      <c r="D146" s="150">
        <f>D144</f>
        <v>1</v>
      </c>
      <c r="E146" s="82">
        <f>ROUND(E144,2)</f>
        <v>1300</v>
      </c>
      <c r="F146" s="154">
        <f>ROUND((D146*E146),2)</f>
        <v>1300</v>
      </c>
    </row>
    <row r="147" spans="1:6" s="2" customFormat="1" ht="12.75" customHeight="1">
      <c r="A147" s="312">
        <f>'P. PREÇO'!$A$18</f>
        <v>10</v>
      </c>
      <c r="B147" s="286" t="s">
        <v>180</v>
      </c>
      <c r="C147" s="287" t="s">
        <v>2</v>
      </c>
      <c r="D147" s="287" t="s">
        <v>98</v>
      </c>
      <c r="E147" s="288" t="s">
        <v>99</v>
      </c>
      <c r="F147" s="288"/>
    </row>
    <row r="148" spans="1:6" s="2" customFormat="1">
      <c r="A148" s="312"/>
      <c r="B148" s="286"/>
      <c r="C148" s="287"/>
      <c r="D148" s="287"/>
      <c r="E148" s="71" t="s">
        <v>100</v>
      </c>
      <c r="F148" s="72" t="s">
        <v>51</v>
      </c>
    </row>
    <row r="149" spans="1:6" s="2" customFormat="1">
      <c r="A149" s="85"/>
      <c r="B149" s="9" t="s">
        <v>169</v>
      </c>
      <c r="C149" s="9" t="s">
        <v>5</v>
      </c>
      <c r="D149" s="148">
        <v>500</v>
      </c>
      <c r="E149" s="149">
        <v>1.36</v>
      </c>
      <c r="F149" s="22">
        <f>ROUND((D149*E149),2)</f>
        <v>680</v>
      </c>
    </row>
    <row r="150" spans="1:6" s="2" customFormat="1">
      <c r="A150" s="85"/>
      <c r="B150" s="9" t="s">
        <v>170</v>
      </c>
      <c r="C150" s="9" t="s">
        <v>5</v>
      </c>
      <c r="D150" s="25">
        <f>D151-D149</f>
        <v>154.16000000000008</v>
      </c>
      <c r="E150" s="149">
        <v>1.1399999999999999</v>
      </c>
      <c r="F150" s="22">
        <f>ROUND((D150*E150),2)</f>
        <v>175.74</v>
      </c>
    </row>
    <row r="151" spans="1:6" s="2" customFormat="1">
      <c r="A151" s="85"/>
      <c r="B151" s="9" t="s">
        <v>82</v>
      </c>
      <c r="C151" s="9" t="s">
        <v>5</v>
      </c>
      <c r="D151" s="25">
        <f>ÁREAS!$D$121</f>
        <v>654.16000000000008</v>
      </c>
      <c r="E151" s="78">
        <f>ROUND(F151/D151,2)</f>
        <v>1.31</v>
      </c>
      <c r="F151" s="22">
        <f>ROUND(SUM(F149:F150),2)</f>
        <v>855.74</v>
      </c>
    </row>
    <row r="152" spans="1:6" s="2" customFormat="1">
      <c r="A152" s="85"/>
      <c r="B152" s="9" t="s">
        <v>106</v>
      </c>
      <c r="C152" s="9" t="s">
        <v>71</v>
      </c>
      <c r="D152" s="24">
        <v>1</v>
      </c>
      <c r="E152" s="24">
        <v>1250</v>
      </c>
      <c r="F152" s="22">
        <f>ROUND((D152*E152),2)</f>
        <v>1250</v>
      </c>
    </row>
    <row r="153" spans="1:6" s="2" customFormat="1">
      <c r="A153" s="85"/>
      <c r="B153" s="9" t="s">
        <v>164</v>
      </c>
      <c r="C153" s="85"/>
      <c r="D153" s="85"/>
      <c r="E153" s="85"/>
      <c r="F153" s="151">
        <f>ÁREAS!$D$199</f>
        <v>1</v>
      </c>
    </row>
    <row r="154" spans="1:6" s="2" customFormat="1">
      <c r="A154" s="156"/>
      <c r="B154" s="152" t="s">
        <v>121</v>
      </c>
      <c r="C154" s="9" t="str">
        <f>C152</f>
        <v xml:space="preserve">un </v>
      </c>
      <c r="D154" s="25">
        <f>D152</f>
        <v>1</v>
      </c>
      <c r="E154" s="82">
        <f>ROUND(E152,2)</f>
        <v>1250</v>
      </c>
      <c r="F154" s="266">
        <f>ROUND((D154*E154),2)</f>
        <v>1250</v>
      </c>
    </row>
    <row r="155" spans="1:6" s="2" customFormat="1" ht="12.75" customHeight="1">
      <c r="A155" s="311">
        <f>'P. PREÇO'!$A$19</f>
        <v>11</v>
      </c>
      <c r="B155" s="286" t="s">
        <v>181</v>
      </c>
      <c r="C155" s="287" t="s">
        <v>2</v>
      </c>
      <c r="D155" s="287" t="s">
        <v>98</v>
      </c>
      <c r="E155" s="288" t="s">
        <v>99</v>
      </c>
      <c r="F155" s="288"/>
    </row>
    <row r="156" spans="1:6" s="2" customFormat="1">
      <c r="A156" s="311"/>
      <c r="B156" s="286"/>
      <c r="C156" s="287"/>
      <c r="D156" s="287"/>
      <c r="E156" s="71" t="s">
        <v>100</v>
      </c>
      <c r="F156" s="72" t="s">
        <v>51</v>
      </c>
    </row>
    <row r="157" spans="1:6" s="2" customFormat="1">
      <c r="A157" s="10"/>
      <c r="B157" s="73" t="s">
        <v>182</v>
      </c>
      <c r="C157" s="74"/>
      <c r="D157" s="74"/>
      <c r="E157" s="75"/>
      <c r="F157" s="76"/>
    </row>
    <row r="158" spans="1:6" s="2" customFormat="1">
      <c r="A158" s="10"/>
      <c r="B158" s="9" t="s">
        <v>169</v>
      </c>
      <c r="C158" s="9" t="s">
        <v>5</v>
      </c>
      <c r="D158" s="148">
        <v>500</v>
      </c>
      <c r="E158" s="149">
        <v>3.63</v>
      </c>
      <c r="F158" s="22">
        <f>ROUND((D158*E158),2)</f>
        <v>1815</v>
      </c>
    </row>
    <row r="159" spans="1:6" s="2" customFormat="1">
      <c r="A159" s="10"/>
      <c r="B159" s="9" t="s">
        <v>170</v>
      </c>
      <c r="C159" s="9" t="s">
        <v>5</v>
      </c>
      <c r="D159" s="148">
        <f>D160-D158</f>
        <v>154.16000000000008</v>
      </c>
      <c r="E159" s="149">
        <v>3.04</v>
      </c>
      <c r="F159" s="22">
        <f>ROUND((D159*E159),2)</f>
        <v>468.65</v>
      </c>
    </row>
    <row r="160" spans="1:6" s="2" customFormat="1">
      <c r="A160" s="10"/>
      <c r="B160" s="9" t="s">
        <v>82</v>
      </c>
      <c r="C160" s="9" t="s">
        <v>5</v>
      </c>
      <c r="D160" s="150">
        <f>D163</f>
        <v>654.16000000000008</v>
      </c>
      <c r="E160" s="78">
        <f>ROUND(F160/D160,2)</f>
        <v>3.49</v>
      </c>
      <c r="F160" s="22">
        <f>ROUND(SUM(F158:F159),2)</f>
        <v>2283.65</v>
      </c>
    </row>
    <row r="161" spans="1:6" s="2" customFormat="1">
      <c r="A161" s="10"/>
      <c r="B161" s="9" t="s">
        <v>106</v>
      </c>
      <c r="C161" s="9" t="s">
        <v>71</v>
      </c>
      <c r="D161" s="24"/>
      <c r="E161" s="24"/>
      <c r="F161" s="22">
        <f>ROUND((D161*E161),2)</f>
        <v>0</v>
      </c>
    </row>
    <row r="162" spans="1:6" s="2" customFormat="1" ht="12.75" customHeight="1">
      <c r="A162" s="10"/>
      <c r="B162" s="9" t="s">
        <v>164</v>
      </c>
      <c r="C162" s="85"/>
      <c r="D162" s="85"/>
      <c r="E162" s="85"/>
      <c r="F162" s="151">
        <f>ÁREAS!$D$199</f>
        <v>1</v>
      </c>
    </row>
    <row r="163" spans="1:6" s="2" customFormat="1">
      <c r="A163" s="10"/>
      <c r="B163" s="152" t="s">
        <v>121</v>
      </c>
      <c r="C163" s="9" t="s">
        <v>5</v>
      </c>
      <c r="D163" s="150">
        <f>ÁREAS!$D$126</f>
        <v>654.16000000000008</v>
      </c>
      <c r="E163" s="82">
        <f>ROUND(E160,2)</f>
        <v>3.49</v>
      </c>
      <c r="F163" s="154">
        <f>ROUND((D163*E163),2)</f>
        <v>2283.02</v>
      </c>
    </row>
    <row r="164" spans="1:6" s="2" customFormat="1" ht="15" customHeight="1">
      <c r="A164" s="311">
        <f>'P. PREÇO'!$A$20</f>
        <v>12</v>
      </c>
      <c r="B164" s="296" t="s">
        <v>183</v>
      </c>
      <c r="C164" s="297" t="s">
        <v>2</v>
      </c>
      <c r="D164" s="297" t="s">
        <v>98</v>
      </c>
      <c r="E164" s="298" t="s">
        <v>99</v>
      </c>
      <c r="F164" s="298"/>
    </row>
    <row r="165" spans="1:6" s="2" customFormat="1">
      <c r="A165" s="311"/>
      <c r="B165" s="296"/>
      <c r="C165" s="297"/>
      <c r="D165" s="297"/>
      <c r="E165" s="93" t="s">
        <v>100</v>
      </c>
      <c r="F165" s="94" t="s">
        <v>51</v>
      </c>
    </row>
    <row r="166" spans="1:6" s="2" customFormat="1">
      <c r="A166" s="10"/>
      <c r="B166" s="65" t="s">
        <v>184</v>
      </c>
      <c r="C166" s="95"/>
      <c r="D166" s="95"/>
      <c r="E166" s="96"/>
      <c r="F166" s="147"/>
    </row>
    <row r="167" spans="1:6" s="2" customFormat="1">
      <c r="A167" s="10"/>
      <c r="B167" s="9" t="s">
        <v>169</v>
      </c>
      <c r="C167" s="9" t="s">
        <v>5</v>
      </c>
      <c r="D167" s="148">
        <v>500</v>
      </c>
      <c r="E167" s="149">
        <v>2.71</v>
      </c>
      <c r="F167" s="22">
        <f>ROUND((D167*E167),2)</f>
        <v>1355</v>
      </c>
    </row>
    <row r="168" spans="1:6" s="2" customFormat="1" ht="12.75" customHeight="1">
      <c r="A168" s="10"/>
      <c r="B168" s="9" t="s">
        <v>170</v>
      </c>
      <c r="C168" s="9" t="s">
        <v>5</v>
      </c>
      <c r="D168" s="148">
        <f>D169-D167</f>
        <v>154.16000000000008</v>
      </c>
      <c r="E168" s="149">
        <v>2.17</v>
      </c>
      <c r="F168" s="22">
        <f>ROUND((D168*E168),2)</f>
        <v>334.53</v>
      </c>
    </row>
    <row r="169" spans="1:6" s="2" customFormat="1">
      <c r="A169" s="10"/>
      <c r="B169" s="9" t="s">
        <v>82</v>
      </c>
      <c r="C169" s="9" t="s">
        <v>5</v>
      </c>
      <c r="D169" s="150">
        <f>D172</f>
        <v>654.16000000000008</v>
      </c>
      <c r="E169" s="78">
        <f>ROUND(F169/D169,2)</f>
        <v>2.58</v>
      </c>
      <c r="F169" s="22">
        <f>ROUND(SUM(F167:F168),2)</f>
        <v>1689.53</v>
      </c>
    </row>
    <row r="170" spans="1:6" s="2" customFormat="1">
      <c r="A170" s="10"/>
      <c r="B170" s="9" t="s">
        <v>106</v>
      </c>
      <c r="C170" s="9" t="s">
        <v>71</v>
      </c>
      <c r="D170" s="24"/>
      <c r="E170" s="24"/>
      <c r="F170" s="22">
        <f>ROUND((D170*E170),2)</f>
        <v>0</v>
      </c>
    </row>
    <row r="171" spans="1:6" s="2" customFormat="1">
      <c r="A171" s="10"/>
      <c r="B171" s="9" t="s">
        <v>164</v>
      </c>
      <c r="C171" s="9"/>
      <c r="D171" s="24"/>
      <c r="E171" s="85"/>
      <c r="F171" s="151">
        <f>ÁREAS!$D$199</f>
        <v>1</v>
      </c>
    </row>
    <row r="172" spans="1:6" s="2" customFormat="1">
      <c r="A172" s="10"/>
      <c r="B172" s="152" t="s">
        <v>121</v>
      </c>
      <c r="C172" s="9" t="s">
        <v>5</v>
      </c>
      <c r="D172" s="150">
        <f>ÁREAS!$D$131</f>
        <v>654.16000000000008</v>
      </c>
      <c r="E172" s="328">
        <f>ROUND(E169,2)</f>
        <v>2.58</v>
      </c>
      <c r="F172" s="154">
        <f>ROUND((D172*E172),2)</f>
        <v>1687.73</v>
      </c>
    </row>
    <row r="173" spans="1:6" s="2" customFormat="1" ht="12.75" customHeight="1">
      <c r="A173" s="311">
        <f>'P. PREÇO'!$A$21</f>
        <v>13</v>
      </c>
      <c r="B173" s="296" t="s">
        <v>185</v>
      </c>
      <c r="C173" s="297" t="s">
        <v>2</v>
      </c>
      <c r="D173" s="297" t="s">
        <v>98</v>
      </c>
      <c r="E173" s="298" t="s">
        <v>99</v>
      </c>
      <c r="F173" s="298"/>
    </row>
    <row r="174" spans="1:6" s="2" customFormat="1">
      <c r="A174" s="311"/>
      <c r="B174" s="296"/>
      <c r="C174" s="297"/>
      <c r="D174" s="297"/>
      <c r="E174" s="93" t="s">
        <v>100</v>
      </c>
      <c r="F174" s="94" t="s">
        <v>51</v>
      </c>
    </row>
    <row r="175" spans="1:6" s="2" customFormat="1" ht="25.5">
      <c r="A175" s="11"/>
      <c r="B175" s="49" t="s">
        <v>186</v>
      </c>
      <c r="C175" s="95"/>
      <c r="D175" s="95"/>
      <c r="E175" s="96"/>
      <c r="F175" s="147"/>
    </row>
    <row r="176" spans="1:6" s="2" customFormat="1">
      <c r="A176" s="10"/>
      <c r="B176" s="9" t="s">
        <v>169</v>
      </c>
      <c r="C176" s="9" t="s">
        <v>5</v>
      </c>
      <c r="D176" s="148">
        <v>500</v>
      </c>
      <c r="E176" s="149">
        <v>2.71</v>
      </c>
      <c r="F176" s="22">
        <f>ROUND((D176*E176),2)</f>
        <v>1355</v>
      </c>
    </row>
    <row r="177" spans="1:6" s="2" customFormat="1">
      <c r="A177" s="10"/>
      <c r="B177" s="9" t="s">
        <v>170</v>
      </c>
      <c r="C177" s="9" t="s">
        <v>5</v>
      </c>
      <c r="D177" s="148">
        <f>D178-D176</f>
        <v>154.16000000000008</v>
      </c>
      <c r="E177" s="149">
        <v>2.17</v>
      </c>
      <c r="F177" s="22">
        <f>ROUND((D177*E177),2)</f>
        <v>334.53</v>
      </c>
    </row>
    <row r="178" spans="1:6" s="2" customFormat="1">
      <c r="A178" s="10"/>
      <c r="B178" s="9" t="s">
        <v>82</v>
      </c>
      <c r="C178" s="9" t="s">
        <v>5</v>
      </c>
      <c r="D178" s="150">
        <f>D181</f>
        <v>654.16000000000008</v>
      </c>
      <c r="E178" s="78">
        <f>ROUND(F178/D178,2)</f>
        <v>2.58</v>
      </c>
      <c r="F178" s="22">
        <f>ROUND(SUM(F176:F177),2)</f>
        <v>1689.53</v>
      </c>
    </row>
    <row r="179" spans="1:6" s="2" customFormat="1">
      <c r="A179" s="10"/>
      <c r="B179" s="9" t="s">
        <v>106</v>
      </c>
      <c r="C179" s="9" t="s">
        <v>71</v>
      </c>
      <c r="D179" s="24"/>
      <c r="E179" s="24"/>
      <c r="F179" s="22">
        <f>ROUND((D179*E179),2)</f>
        <v>0</v>
      </c>
    </row>
    <row r="180" spans="1:6" s="2" customFormat="1">
      <c r="A180" s="10"/>
      <c r="B180" s="9" t="s">
        <v>164</v>
      </c>
      <c r="C180" s="9"/>
      <c r="D180" s="24"/>
      <c r="E180" s="85"/>
      <c r="F180" s="151">
        <f>ÁREAS!$D$199</f>
        <v>1</v>
      </c>
    </row>
    <row r="181" spans="1:6" s="2" customFormat="1" ht="15" customHeight="1">
      <c r="A181" s="10"/>
      <c r="B181" s="152" t="s">
        <v>121</v>
      </c>
      <c r="C181" s="9" t="s">
        <v>5</v>
      </c>
      <c r="D181" s="150">
        <f>ÁREAS!$D$136</f>
        <v>654.16000000000008</v>
      </c>
      <c r="E181" s="328">
        <f>E178</f>
        <v>2.58</v>
      </c>
      <c r="F181" s="154">
        <f>ROUND((D181*E181),2)</f>
        <v>1687.73</v>
      </c>
    </row>
    <row r="182" spans="1:6" s="2" customFormat="1" ht="12.75" customHeight="1">
      <c r="A182" s="311">
        <f>'P. PREÇO'!$A$22</f>
        <v>14</v>
      </c>
      <c r="B182" s="286" t="s">
        <v>187</v>
      </c>
      <c r="C182" s="287" t="s">
        <v>2</v>
      </c>
      <c r="D182" s="287" t="s">
        <v>98</v>
      </c>
      <c r="E182" s="288" t="s">
        <v>99</v>
      </c>
      <c r="F182" s="288"/>
    </row>
    <row r="183" spans="1:6" s="2" customFormat="1" ht="15" customHeight="1">
      <c r="A183" s="311"/>
      <c r="B183" s="286"/>
      <c r="C183" s="287"/>
      <c r="D183" s="287"/>
      <c r="E183" s="71" t="s">
        <v>100</v>
      </c>
      <c r="F183" s="72" t="s">
        <v>51</v>
      </c>
    </row>
    <row r="184" spans="1:6" s="2" customFormat="1" ht="15" customHeight="1">
      <c r="A184" s="10"/>
      <c r="B184" s="9" t="s">
        <v>169</v>
      </c>
      <c r="C184" s="9" t="s">
        <v>5</v>
      </c>
      <c r="D184" s="148">
        <v>500</v>
      </c>
      <c r="E184" s="149">
        <v>1.51</v>
      </c>
      <c r="F184" s="22">
        <f>ROUND((D184*E184),2)</f>
        <v>755</v>
      </c>
    </row>
    <row r="185" spans="1:6" s="2" customFormat="1" ht="15" customHeight="1">
      <c r="A185" s="10"/>
      <c r="B185" s="9" t="s">
        <v>170</v>
      </c>
      <c r="C185" s="9" t="s">
        <v>5</v>
      </c>
      <c r="D185" s="148">
        <f>D186-D184</f>
        <v>418.88</v>
      </c>
      <c r="E185" s="149">
        <v>1.24</v>
      </c>
      <c r="F185" s="22">
        <f>ROUND((D185*E185),2)</f>
        <v>519.41</v>
      </c>
    </row>
    <row r="186" spans="1:6" s="2" customFormat="1" ht="12.75" customHeight="1">
      <c r="A186" s="10"/>
      <c r="B186" s="9" t="s">
        <v>82</v>
      </c>
      <c r="C186" s="9" t="s">
        <v>5</v>
      </c>
      <c r="D186" s="150">
        <f>ÁREAS!$D$141</f>
        <v>918.88</v>
      </c>
      <c r="E186" s="78">
        <f>ROUND(F186/D186,2)</f>
        <v>1.39</v>
      </c>
      <c r="F186" s="22">
        <f>ROUND(SUM(F184:F185),2)</f>
        <v>1274.4100000000001</v>
      </c>
    </row>
    <row r="187" spans="1:6" s="2" customFormat="1">
      <c r="A187" s="10"/>
      <c r="B187" s="9" t="s">
        <v>106</v>
      </c>
      <c r="C187" s="9" t="s">
        <v>71</v>
      </c>
      <c r="D187" s="24"/>
      <c r="E187" s="24"/>
      <c r="F187" s="22">
        <f>ROUND((D187*E187),2)</f>
        <v>0</v>
      </c>
    </row>
    <row r="188" spans="1:6" s="2" customFormat="1">
      <c r="A188" s="10"/>
      <c r="B188" s="9" t="s">
        <v>164</v>
      </c>
      <c r="C188" s="9"/>
      <c r="D188" s="24"/>
      <c r="E188" s="85"/>
      <c r="F188" s="151">
        <f>ÁREAS!$D$199</f>
        <v>1</v>
      </c>
    </row>
    <row r="189" spans="1:6" s="2" customFormat="1">
      <c r="A189" s="10"/>
      <c r="B189" s="157" t="s">
        <v>188</v>
      </c>
      <c r="C189" s="9"/>
      <c r="D189" s="24"/>
      <c r="E189" s="82"/>
      <c r="F189" s="151"/>
    </row>
    <row r="190" spans="1:6" s="2" customFormat="1" ht="15" customHeight="1">
      <c r="A190" s="10"/>
      <c r="B190" s="9" t="s">
        <v>189</v>
      </c>
      <c r="C190" s="9" t="s">
        <v>5</v>
      </c>
      <c r="D190" s="150"/>
      <c r="E190" s="158">
        <v>0.49</v>
      </c>
      <c r="F190" s="22">
        <f>ROUND((D190*E190),2)</f>
        <v>0</v>
      </c>
    </row>
    <row r="191" spans="1:6" s="2" customFormat="1" ht="15" customHeight="1">
      <c r="A191" s="10"/>
      <c r="B191" s="29" t="s">
        <v>190</v>
      </c>
      <c r="C191" s="9"/>
      <c r="D191" s="159">
        <v>0.6</v>
      </c>
      <c r="E191" s="24"/>
      <c r="F191" s="148">
        <f>ROUND((F190*D191),2)</f>
        <v>0</v>
      </c>
    </row>
    <row r="192" spans="1:6" s="2" customFormat="1" ht="15" customHeight="1">
      <c r="A192" s="10"/>
      <c r="B192" s="152" t="s">
        <v>121</v>
      </c>
      <c r="C192" s="9" t="s">
        <v>5</v>
      </c>
      <c r="D192" s="150">
        <f>ÁREAS!$D$141</f>
        <v>918.88</v>
      </c>
      <c r="E192" s="82">
        <f>ROUND(E186,2)</f>
        <v>1.39</v>
      </c>
      <c r="F192" s="154">
        <f>ROUND((D192*E192),2)</f>
        <v>1277.24</v>
      </c>
    </row>
    <row r="193" spans="1:6" s="2" customFormat="1" ht="15" customHeight="1">
      <c r="A193" s="311">
        <f>'P. PREÇO'!$A$23</f>
        <v>15</v>
      </c>
      <c r="B193" s="286" t="s">
        <v>191</v>
      </c>
      <c r="C193" s="287" t="s">
        <v>2</v>
      </c>
      <c r="D193" s="287" t="s">
        <v>98</v>
      </c>
      <c r="E193" s="288" t="s">
        <v>99</v>
      </c>
      <c r="F193" s="288"/>
    </row>
    <row r="194" spans="1:6" s="2" customFormat="1" ht="15" customHeight="1">
      <c r="A194" s="311"/>
      <c r="B194" s="286"/>
      <c r="C194" s="287"/>
      <c r="D194" s="287"/>
      <c r="E194" s="71" t="s">
        <v>100</v>
      </c>
      <c r="F194" s="72" t="s">
        <v>51</v>
      </c>
    </row>
    <row r="195" spans="1:6" s="2" customFormat="1" ht="15" customHeight="1">
      <c r="A195" s="11" t="s">
        <v>192</v>
      </c>
      <c r="B195" s="160" t="s">
        <v>193</v>
      </c>
      <c r="C195" s="74"/>
      <c r="D195" s="74"/>
      <c r="E195" s="75"/>
      <c r="F195" s="76"/>
    </row>
    <row r="196" spans="1:6" s="2" customFormat="1" ht="15" customHeight="1">
      <c r="A196" s="10"/>
      <c r="B196" s="9" t="s">
        <v>169</v>
      </c>
      <c r="C196" s="9" t="s">
        <v>5</v>
      </c>
      <c r="D196" s="148">
        <v>100</v>
      </c>
      <c r="E196" s="149">
        <v>1.19</v>
      </c>
      <c r="F196" s="22">
        <f>ROUND((D196*E196),2)</f>
        <v>119</v>
      </c>
    </row>
    <row r="197" spans="1:6" s="2" customFormat="1" ht="15" customHeight="1">
      <c r="A197" s="10"/>
      <c r="B197" s="9" t="s">
        <v>170</v>
      </c>
      <c r="C197" s="9" t="s">
        <v>5</v>
      </c>
      <c r="D197" s="148">
        <f>D198-D196</f>
        <v>0</v>
      </c>
      <c r="E197" s="149">
        <v>0.97</v>
      </c>
      <c r="F197" s="22">
        <f>ROUND((D197*E197),2)</f>
        <v>0</v>
      </c>
    </row>
    <row r="198" spans="1:6" s="2" customFormat="1" ht="15" customHeight="1">
      <c r="A198" s="10"/>
      <c r="B198" s="9" t="s">
        <v>82</v>
      </c>
      <c r="C198" s="9" t="s">
        <v>5</v>
      </c>
      <c r="D198" s="150">
        <f>ÁREAS!D148</f>
        <v>100</v>
      </c>
      <c r="E198" s="78">
        <f>ROUND(F198/D198,2)</f>
        <v>1.19</v>
      </c>
      <c r="F198" s="22">
        <f>ROUND(SUM(F196:F197),2)</f>
        <v>119</v>
      </c>
    </row>
    <row r="199" spans="1:6" s="2" customFormat="1" ht="15" customHeight="1">
      <c r="A199" s="10"/>
      <c r="B199" s="9" t="s">
        <v>106</v>
      </c>
      <c r="C199" s="9" t="s">
        <v>71</v>
      </c>
      <c r="D199" s="24">
        <v>1</v>
      </c>
      <c r="E199" s="24">
        <v>1250</v>
      </c>
      <c r="F199" s="22">
        <f>ROUND((D199*E199),2)</f>
        <v>1250</v>
      </c>
    </row>
    <row r="200" spans="1:6" s="2" customFormat="1">
      <c r="A200" s="10"/>
      <c r="B200" s="9" t="s">
        <v>164</v>
      </c>
      <c r="C200" s="9"/>
      <c r="D200" s="24"/>
      <c r="E200" s="24"/>
      <c r="F200" s="151">
        <f>ÁREAS!$D$199</f>
        <v>1</v>
      </c>
    </row>
    <row r="201" spans="1:6" s="2" customFormat="1" ht="12.75" customHeight="1">
      <c r="A201" s="10"/>
      <c r="B201" s="152" t="s">
        <v>106</v>
      </c>
      <c r="C201" s="9" t="str">
        <f>C199</f>
        <v xml:space="preserve">un </v>
      </c>
      <c r="D201" s="150">
        <f>D199</f>
        <v>1</v>
      </c>
      <c r="E201" s="82">
        <f>E199</f>
        <v>1250</v>
      </c>
      <c r="F201" s="266">
        <f>ROUND((D201*E201),2)</f>
        <v>1250</v>
      </c>
    </row>
    <row r="202" spans="1:6" s="2" customFormat="1" hidden="1">
      <c r="A202" s="112" t="s">
        <v>194</v>
      </c>
      <c r="B202" s="161" t="s">
        <v>195</v>
      </c>
      <c r="C202" s="162"/>
      <c r="D202" s="162"/>
      <c r="E202" s="163"/>
      <c r="F202" s="164"/>
    </row>
    <row r="203" spans="1:6" s="2" customFormat="1" hidden="1">
      <c r="A203" s="112"/>
      <c r="B203" s="113" t="s">
        <v>196</v>
      </c>
      <c r="C203" s="113" t="s">
        <v>5</v>
      </c>
      <c r="D203" s="124" t="e">
        <f>D205</f>
        <v>#REF!</v>
      </c>
      <c r="E203" s="125">
        <v>1.3</v>
      </c>
      <c r="F203" s="59" t="e">
        <f>ROUND((D203*E203),2)</f>
        <v>#REF!</v>
      </c>
    </row>
    <row r="204" spans="1:6" s="2" customFormat="1" hidden="1">
      <c r="A204" s="112"/>
      <c r="B204" s="113" t="s">
        <v>197</v>
      </c>
      <c r="C204" s="113" t="s">
        <v>5</v>
      </c>
      <c r="D204" s="124" t="e">
        <f>D205-D203</f>
        <v>#REF!</v>
      </c>
      <c r="E204" s="125">
        <v>1.63</v>
      </c>
      <c r="F204" s="59" t="e">
        <f>ROUND((D204*E204),2)</f>
        <v>#REF!</v>
      </c>
    </row>
    <row r="205" spans="1:6" s="2" customFormat="1" hidden="1">
      <c r="A205" s="112"/>
      <c r="B205" s="113" t="s">
        <v>82</v>
      </c>
      <c r="C205" s="113" t="s">
        <v>5</v>
      </c>
      <c r="D205" s="165" t="e">
        <f>ÁREAS!#REF!</f>
        <v>#REF!</v>
      </c>
      <c r="E205" s="119" t="e">
        <f>ROUND(F205/D205,2)</f>
        <v>#REF!</v>
      </c>
      <c r="F205" s="166" t="e">
        <f>ROUND(SUM(F203:F204),2)</f>
        <v>#REF!</v>
      </c>
    </row>
    <row r="206" spans="1:6" s="2" customFormat="1" hidden="1">
      <c r="A206" s="112"/>
      <c r="B206" s="113" t="s">
        <v>106</v>
      </c>
      <c r="C206" s="113" t="s">
        <v>71</v>
      </c>
      <c r="D206" s="114"/>
      <c r="E206" s="114"/>
      <c r="F206" s="59">
        <f>ROUND((D206*E206),2)</f>
        <v>0</v>
      </c>
    </row>
    <row r="207" spans="1:6" s="2" customFormat="1" ht="15" hidden="1" customHeight="1">
      <c r="A207" s="112"/>
      <c r="B207" s="113" t="s">
        <v>164</v>
      </c>
      <c r="C207" s="113"/>
      <c r="D207" s="114"/>
      <c r="E207" s="114"/>
      <c r="F207" s="127">
        <f>ÁREAS!$D$199</f>
        <v>1</v>
      </c>
    </row>
    <row r="208" spans="1:6" s="2" customFormat="1" ht="15" hidden="1" customHeight="1">
      <c r="A208" s="112"/>
      <c r="B208" s="129" t="s">
        <v>121</v>
      </c>
      <c r="C208" s="113" t="s">
        <v>5</v>
      </c>
      <c r="D208" s="165">
        <f>ÁREAS!$D$148</f>
        <v>100</v>
      </c>
      <c r="E208" s="121"/>
      <c r="F208" s="167" t="e">
        <f>ROUND((F201+F205),2)</f>
        <v>#REF!</v>
      </c>
    </row>
    <row r="209" spans="1:6" s="2" customFormat="1" ht="15" hidden="1" customHeight="1">
      <c r="A209" s="145"/>
      <c r="B209" s="63"/>
      <c r="C209" s="145"/>
      <c r="D209" s="145"/>
      <c r="E209" s="145"/>
      <c r="F209" s="146"/>
    </row>
    <row r="210" spans="1:6" s="2" customFormat="1" ht="15" customHeight="1">
      <c r="A210" s="311">
        <f>'P. PREÇO'!$A$25</f>
        <v>16</v>
      </c>
      <c r="B210" s="296" t="s">
        <v>198</v>
      </c>
      <c r="C210" s="297" t="s">
        <v>2</v>
      </c>
      <c r="D210" s="297" t="s">
        <v>98</v>
      </c>
      <c r="E210" s="298" t="s">
        <v>99</v>
      </c>
      <c r="F210" s="298"/>
    </row>
    <row r="211" spans="1:6" s="2" customFormat="1" ht="15" customHeight="1">
      <c r="A211" s="311"/>
      <c r="B211" s="296"/>
      <c r="C211" s="297"/>
      <c r="D211" s="297"/>
      <c r="E211" s="93" t="s">
        <v>100</v>
      </c>
      <c r="F211" s="94" t="s">
        <v>51</v>
      </c>
    </row>
    <row r="212" spans="1:6" s="2" customFormat="1" ht="15" customHeight="1">
      <c r="A212" s="10"/>
      <c r="B212" s="11" t="s">
        <v>199</v>
      </c>
      <c r="C212" s="9" t="s">
        <v>5</v>
      </c>
      <c r="D212" s="148">
        <v>654.16</v>
      </c>
      <c r="E212" s="149">
        <v>1.95</v>
      </c>
      <c r="F212" s="22">
        <f>ROUND((D212*E212),2)</f>
        <v>1275.6099999999999</v>
      </c>
    </row>
    <row r="213" spans="1:6" s="2" customFormat="1" ht="15" customHeight="1">
      <c r="A213" s="10"/>
      <c r="B213" s="9" t="s">
        <v>200</v>
      </c>
      <c r="C213" s="9" t="s">
        <v>5</v>
      </c>
      <c r="D213" s="148">
        <f>D214-D212</f>
        <v>0</v>
      </c>
      <c r="E213" s="149">
        <v>4.0599999999999996</v>
      </c>
      <c r="F213" s="22">
        <f>ROUND((D213*E213),2)</f>
        <v>0</v>
      </c>
    </row>
    <row r="214" spans="1:6" s="2" customFormat="1" ht="15" customHeight="1">
      <c r="A214" s="10"/>
      <c r="B214" s="9" t="s">
        <v>82</v>
      </c>
      <c r="C214" s="9" t="s">
        <v>5</v>
      </c>
      <c r="D214" s="150">
        <f>D217</f>
        <v>654.16000000000008</v>
      </c>
      <c r="E214" s="78">
        <f>ROUND(F214/D214,2)</f>
        <v>1.95</v>
      </c>
      <c r="F214" s="22">
        <f>ROUND(SUM(F212:F213),2)</f>
        <v>1275.6099999999999</v>
      </c>
    </row>
    <row r="215" spans="1:6" s="2" customFormat="1" ht="12.75" customHeight="1">
      <c r="A215" s="10"/>
      <c r="B215" s="9" t="s">
        <v>106</v>
      </c>
      <c r="C215" s="9" t="str">
        <f>C214</f>
        <v>m²</v>
      </c>
      <c r="D215" s="24">
        <f>D214</f>
        <v>654.16000000000008</v>
      </c>
      <c r="E215" s="24">
        <f>E214</f>
        <v>1.95</v>
      </c>
      <c r="F215" s="16">
        <f>ROUND((D215*E215),2)</f>
        <v>1275.6099999999999</v>
      </c>
    </row>
    <row r="216" spans="1:6" s="2" customFormat="1" ht="12.75" customHeight="1">
      <c r="A216" s="10"/>
      <c r="B216" s="9" t="s">
        <v>164</v>
      </c>
      <c r="C216" s="9"/>
      <c r="D216" s="24"/>
      <c r="E216" s="24"/>
      <c r="F216" s="151">
        <f>ÁREAS!$D$199</f>
        <v>1</v>
      </c>
    </row>
    <row r="217" spans="1:6" s="2" customFormat="1" ht="15.75" customHeight="1">
      <c r="A217" s="10"/>
      <c r="B217" s="152" t="s">
        <v>121</v>
      </c>
      <c r="C217" s="9" t="s">
        <v>5</v>
      </c>
      <c r="D217" s="150">
        <f>ÁREAS!$D$151</f>
        <v>654.16000000000008</v>
      </c>
      <c r="E217" s="82">
        <f>E214</f>
        <v>1.95</v>
      </c>
      <c r="F217" s="154">
        <f>ROUND((D217*E217),2)</f>
        <v>1275.6099999999999</v>
      </c>
    </row>
    <row r="218" spans="1:6" s="2" customFormat="1" ht="12.75" customHeight="1">
      <c r="A218" s="311">
        <f>'P. PREÇO'!$A$26</f>
        <v>17</v>
      </c>
      <c r="B218" s="296" t="s">
        <v>201</v>
      </c>
      <c r="C218" s="297" t="s">
        <v>2</v>
      </c>
      <c r="D218" s="297" t="s">
        <v>98</v>
      </c>
      <c r="E218" s="298" t="s">
        <v>99</v>
      </c>
      <c r="F218" s="298"/>
    </row>
    <row r="219" spans="1:6" s="2" customFormat="1">
      <c r="A219" s="311"/>
      <c r="B219" s="296"/>
      <c r="C219" s="297"/>
      <c r="D219" s="297"/>
      <c r="E219" s="93" t="s">
        <v>100</v>
      </c>
      <c r="F219" s="94" t="s">
        <v>51</v>
      </c>
    </row>
    <row r="220" spans="1:6" s="2" customFormat="1">
      <c r="A220" s="10"/>
      <c r="B220" s="11" t="s">
        <v>84</v>
      </c>
      <c r="C220" s="9" t="s">
        <v>71</v>
      </c>
      <c r="D220" s="67">
        <v>1</v>
      </c>
      <c r="E220" s="168">
        <v>1300</v>
      </c>
      <c r="F220" s="22">
        <f>ROUND((D220*E220),2)</f>
        <v>1300</v>
      </c>
    </row>
    <row r="221" spans="1:6" s="2" customFormat="1">
      <c r="A221" s="10"/>
      <c r="B221" s="9" t="s">
        <v>82</v>
      </c>
      <c r="C221" s="9" t="s">
        <v>71</v>
      </c>
      <c r="D221" s="24">
        <f>D224</f>
        <v>1</v>
      </c>
      <c r="E221" s="67">
        <f>ROUND(F221/D221,2)</f>
        <v>1300</v>
      </c>
      <c r="F221" s="169">
        <f>SUM(F220:F220)</f>
        <v>1300</v>
      </c>
    </row>
    <row r="222" spans="1:6" s="2" customFormat="1" ht="12.75" customHeight="1">
      <c r="A222" s="10"/>
      <c r="B222" s="9" t="s">
        <v>106</v>
      </c>
      <c r="C222" s="9" t="s">
        <v>71</v>
      </c>
      <c r="D222" s="24"/>
      <c r="E222" s="24"/>
      <c r="F222" s="22">
        <f>ROUND((D222*E222),2)</f>
        <v>0</v>
      </c>
    </row>
    <row r="223" spans="1:6" s="2" customFormat="1">
      <c r="A223" s="10"/>
      <c r="B223" s="9" t="s">
        <v>164</v>
      </c>
      <c r="C223" s="85"/>
      <c r="D223" s="85"/>
      <c r="E223" s="85"/>
      <c r="F223" s="151">
        <f>ÁREAS!$D$199</f>
        <v>1</v>
      </c>
    </row>
    <row r="224" spans="1:6" s="2" customFormat="1" ht="15" customHeight="1">
      <c r="A224" s="10"/>
      <c r="B224" s="152" t="s">
        <v>121</v>
      </c>
      <c r="C224" s="9" t="s">
        <v>5</v>
      </c>
      <c r="D224" s="150">
        <f>ÁREAS!$D$156</f>
        <v>1</v>
      </c>
      <c r="E224" s="69">
        <f>ROUND(E221,2)</f>
        <v>1300</v>
      </c>
      <c r="F224" s="154">
        <f>ROUND((D224*E224),2)</f>
        <v>1300</v>
      </c>
    </row>
    <row r="225" spans="1:6" s="2" customFormat="1" ht="12.75" customHeight="1">
      <c r="A225" s="311">
        <f>'P. PREÇO'!$A$27</f>
        <v>18</v>
      </c>
      <c r="B225" s="296" t="s">
        <v>202</v>
      </c>
      <c r="C225" s="297" t="s">
        <v>2</v>
      </c>
      <c r="D225" s="297" t="s">
        <v>98</v>
      </c>
      <c r="E225" s="298" t="s">
        <v>99</v>
      </c>
      <c r="F225" s="298"/>
    </row>
    <row r="226" spans="1:6" s="2" customFormat="1">
      <c r="A226" s="311"/>
      <c r="B226" s="296"/>
      <c r="C226" s="297"/>
      <c r="D226" s="297"/>
      <c r="E226" s="93" t="s">
        <v>100</v>
      </c>
      <c r="F226" s="94" t="s">
        <v>51</v>
      </c>
    </row>
    <row r="227" spans="1:6" s="2" customFormat="1" ht="38.25">
      <c r="A227" s="11" t="str">
        <f>'P. PREÇO'!$A$28</f>
        <v>18.1</v>
      </c>
      <c r="B227" s="49" t="s">
        <v>203</v>
      </c>
      <c r="C227" s="95"/>
      <c r="D227" s="95"/>
      <c r="E227" s="96"/>
      <c r="F227" s="147"/>
    </row>
    <row r="228" spans="1:6" s="2" customFormat="1" ht="12.75" customHeight="1">
      <c r="A228" s="10"/>
      <c r="B228" s="11" t="s">
        <v>199</v>
      </c>
      <c r="C228" s="9" t="s">
        <v>5</v>
      </c>
      <c r="D228" s="148">
        <v>654.16</v>
      </c>
      <c r="E228" s="149">
        <v>1</v>
      </c>
      <c r="F228" s="22">
        <f>ROUND((D228*E228),2)</f>
        <v>654.16</v>
      </c>
    </row>
    <row r="229" spans="1:6" s="2" customFormat="1">
      <c r="A229" s="10"/>
      <c r="B229" s="9" t="s">
        <v>200</v>
      </c>
      <c r="C229" s="9" t="s">
        <v>5</v>
      </c>
      <c r="D229" s="148">
        <f>D230-D228</f>
        <v>0</v>
      </c>
      <c r="E229" s="149">
        <v>1.21</v>
      </c>
      <c r="F229" s="22">
        <f>ROUND((D229*E229),2)</f>
        <v>0</v>
      </c>
    </row>
    <row r="230" spans="1:6" s="2" customFormat="1">
      <c r="A230" s="10"/>
      <c r="B230" s="9" t="s">
        <v>82</v>
      </c>
      <c r="C230" s="9" t="s">
        <v>5</v>
      </c>
      <c r="D230" s="150">
        <f>D239</f>
        <v>654.16000000000008</v>
      </c>
      <c r="E230" s="78">
        <f>ROUND(F230/D230,2)</f>
        <v>1</v>
      </c>
      <c r="F230" s="22">
        <f>ROUND(SUM(F228:F229),2)</f>
        <v>654.16</v>
      </c>
    </row>
    <row r="231" spans="1:6" s="2" customFormat="1">
      <c r="A231" s="10"/>
      <c r="B231" s="9" t="s">
        <v>106</v>
      </c>
      <c r="C231" s="9" t="s">
        <v>71</v>
      </c>
      <c r="D231" s="9">
        <v>1</v>
      </c>
      <c r="E231" s="24">
        <f>1350*0.8</f>
        <v>1080</v>
      </c>
      <c r="F231" s="16">
        <f>ROUND((D231*E231),2)</f>
        <v>1080</v>
      </c>
    </row>
    <row r="232" spans="1:6" s="2" customFormat="1" ht="15" customHeight="1">
      <c r="A232" s="10"/>
      <c r="B232" s="9" t="s">
        <v>164</v>
      </c>
      <c r="C232" s="9"/>
      <c r="D232" s="24"/>
      <c r="E232" s="24"/>
      <c r="F232" s="151">
        <f>ÁREAS!$D$199</f>
        <v>1</v>
      </c>
    </row>
    <row r="233" spans="1:6" s="2" customFormat="1" ht="25.5">
      <c r="A233" s="11" t="str">
        <f>'P. PREÇO'!$A$29</f>
        <v>18.2</v>
      </c>
      <c r="B233" s="65" t="s">
        <v>204</v>
      </c>
      <c r="C233" s="95"/>
      <c r="D233" s="95"/>
      <c r="E233" s="96"/>
      <c r="F233" s="147"/>
    </row>
    <row r="234" spans="1:6" s="2" customFormat="1">
      <c r="A234" s="10"/>
      <c r="B234" s="11" t="s">
        <v>199</v>
      </c>
      <c r="C234" s="9" t="s">
        <v>5</v>
      </c>
      <c r="D234" s="148">
        <v>654.16</v>
      </c>
      <c r="E234" s="149">
        <v>0.25</v>
      </c>
      <c r="F234" s="22">
        <f>ROUND((D234*E234),2)</f>
        <v>163.54</v>
      </c>
    </row>
    <row r="235" spans="1:6" s="2" customFormat="1">
      <c r="A235" s="10"/>
      <c r="B235" s="9" t="s">
        <v>200</v>
      </c>
      <c r="C235" s="9" t="s">
        <v>5</v>
      </c>
      <c r="D235" s="148">
        <f>D236-D234</f>
        <v>0</v>
      </c>
      <c r="E235" s="149">
        <v>0.3</v>
      </c>
      <c r="F235" s="22">
        <f>ROUND((D235*E235),2)</f>
        <v>0</v>
      </c>
    </row>
    <row r="236" spans="1:6" s="2" customFormat="1" ht="12.75" customHeight="1">
      <c r="A236" s="10"/>
      <c r="B236" s="9" t="s">
        <v>82</v>
      </c>
      <c r="C236" s="9" t="s">
        <v>5</v>
      </c>
      <c r="D236" s="150">
        <f>D239</f>
        <v>654.16000000000008</v>
      </c>
      <c r="E236" s="78">
        <f>ROUND(F236/D236,2)</f>
        <v>0.25</v>
      </c>
      <c r="F236" s="22">
        <f>ROUND(SUM(F234:F235),2)</f>
        <v>163.54</v>
      </c>
    </row>
    <row r="237" spans="1:6" s="2" customFormat="1">
      <c r="A237" s="10"/>
      <c r="B237" s="9" t="s">
        <v>106</v>
      </c>
      <c r="C237" s="9" t="s">
        <v>71</v>
      </c>
      <c r="D237" s="9">
        <v>1</v>
      </c>
      <c r="E237" s="24">
        <f>1350*0.2</f>
        <v>270</v>
      </c>
      <c r="F237" s="16">
        <f>ROUND((D237*E237),2)</f>
        <v>270</v>
      </c>
    </row>
    <row r="238" spans="1:6" s="2" customFormat="1">
      <c r="A238" s="10"/>
      <c r="B238" s="9" t="s">
        <v>164</v>
      </c>
      <c r="C238" s="9"/>
      <c r="D238" s="24"/>
      <c r="E238" s="24"/>
      <c r="F238" s="151">
        <f>ÁREAS!$D$199</f>
        <v>1</v>
      </c>
    </row>
    <row r="239" spans="1:6" s="2" customFormat="1">
      <c r="A239" s="10"/>
      <c r="B239" s="152" t="s">
        <v>121</v>
      </c>
      <c r="C239" s="9" t="s">
        <v>5</v>
      </c>
      <c r="D239" s="150">
        <f>ÁREAS!D164</f>
        <v>654.16000000000008</v>
      </c>
      <c r="E239" s="82"/>
      <c r="F239" s="154">
        <f>ROUND((F231+F237),2)</f>
        <v>1350</v>
      </c>
    </row>
    <row r="240" spans="1:6" s="2" customFormat="1" ht="12.75" customHeight="1">
      <c r="A240" s="311">
        <f>'P. PREÇO'!$A$30</f>
        <v>19</v>
      </c>
      <c r="B240" s="296" t="s">
        <v>205</v>
      </c>
      <c r="C240" s="297" t="s">
        <v>2</v>
      </c>
      <c r="D240" s="297" t="s">
        <v>98</v>
      </c>
      <c r="E240" s="298" t="s">
        <v>99</v>
      </c>
      <c r="F240" s="298"/>
    </row>
    <row r="241" spans="1:6" s="2" customFormat="1" ht="12.75" customHeight="1">
      <c r="A241" s="311"/>
      <c r="B241" s="296"/>
      <c r="C241" s="297"/>
      <c r="D241" s="297"/>
      <c r="E241" s="93" t="s">
        <v>100</v>
      </c>
      <c r="F241" s="94" t="s">
        <v>51</v>
      </c>
    </row>
    <row r="242" spans="1:6" s="2" customFormat="1" ht="15" customHeight="1">
      <c r="A242" s="11"/>
      <c r="B242" s="10" t="s">
        <v>206</v>
      </c>
      <c r="C242" s="95"/>
      <c r="D242" s="95"/>
      <c r="E242" s="96"/>
      <c r="F242" s="147"/>
    </row>
    <row r="243" spans="1:6" s="2" customFormat="1" ht="12.75" customHeight="1">
      <c r="A243" s="10"/>
      <c r="B243" s="9" t="s">
        <v>207</v>
      </c>
      <c r="C243" s="9" t="s">
        <v>68</v>
      </c>
      <c r="D243" s="170">
        <v>1</v>
      </c>
      <c r="E243" s="24">
        <v>1625</v>
      </c>
      <c r="F243" s="22">
        <f>ROUND((D243*E243),2)</f>
        <v>1625</v>
      </c>
    </row>
    <row r="244" spans="1:6" s="2" customFormat="1">
      <c r="A244" s="10"/>
      <c r="B244" s="9" t="s">
        <v>208</v>
      </c>
      <c r="C244" s="9" t="s">
        <v>68</v>
      </c>
      <c r="D244" s="170"/>
      <c r="E244" s="24">
        <v>2166</v>
      </c>
      <c r="F244" s="22">
        <f>ROUND((D244*E244),2)</f>
        <v>0</v>
      </c>
    </row>
    <row r="245" spans="1:6" s="2" customFormat="1">
      <c r="A245" s="10"/>
      <c r="B245" s="9" t="s">
        <v>209</v>
      </c>
      <c r="C245" s="9" t="s">
        <v>68</v>
      </c>
      <c r="D245" s="170"/>
      <c r="E245" s="24">
        <v>2708</v>
      </c>
      <c r="F245" s="22">
        <f>ROUND((D245*E245),2)</f>
        <v>0</v>
      </c>
    </row>
    <row r="246" spans="1:6" s="2" customFormat="1">
      <c r="A246" s="10"/>
      <c r="B246" s="9" t="s">
        <v>82</v>
      </c>
      <c r="C246" s="85"/>
      <c r="D246" s="150"/>
      <c r="E246" s="78"/>
      <c r="F246" s="148">
        <f>ROUND(SUM(F243:F245),2)</f>
        <v>1625</v>
      </c>
    </row>
    <row r="247" spans="1:6" s="2" customFormat="1">
      <c r="A247" s="10"/>
      <c r="B247" s="9" t="s">
        <v>106</v>
      </c>
      <c r="C247" s="9" t="s">
        <v>71</v>
      </c>
      <c r="D247" s="24"/>
      <c r="E247" s="24"/>
      <c r="F247" s="22">
        <f>ROUND((D247*E247),2)</f>
        <v>0</v>
      </c>
    </row>
    <row r="248" spans="1:6" s="2" customFormat="1">
      <c r="A248" s="10"/>
      <c r="B248" s="9" t="s">
        <v>164</v>
      </c>
      <c r="C248" s="85"/>
      <c r="D248" s="85"/>
      <c r="E248" s="85"/>
      <c r="F248" s="151">
        <f>ÁREAS!$D$199</f>
        <v>1</v>
      </c>
    </row>
    <row r="249" spans="1:6" s="2" customFormat="1" ht="15" customHeight="1">
      <c r="A249" s="85"/>
      <c r="B249" s="152" t="s">
        <v>106</v>
      </c>
      <c r="C249" s="85"/>
      <c r="D249" s="85"/>
      <c r="E249" s="82">
        <f>ROUND(E246,2)</f>
        <v>0</v>
      </c>
      <c r="F249" s="154">
        <f>ROUND((F248*F246),2)</f>
        <v>1625</v>
      </c>
    </row>
    <row r="250" spans="1:6" s="2" customFormat="1" ht="12.75" customHeight="1">
      <c r="A250" s="10"/>
      <c r="B250" s="152" t="s">
        <v>121</v>
      </c>
      <c r="C250" s="9" t="s">
        <v>71</v>
      </c>
      <c r="D250" s="150">
        <f>D243</f>
        <v>1</v>
      </c>
      <c r="E250" s="265">
        <f>E243</f>
        <v>1625</v>
      </c>
      <c r="F250" s="154">
        <f>ROUND((D250*E250),2)</f>
        <v>1625</v>
      </c>
    </row>
    <row r="251" spans="1:6" s="2" customFormat="1" ht="12.75" customHeight="1">
      <c r="A251" s="311">
        <f>'P. PREÇO'!A31</f>
        <v>20</v>
      </c>
      <c r="B251" s="290" t="s">
        <v>210</v>
      </c>
      <c r="C251" s="291" t="s">
        <v>2</v>
      </c>
      <c r="D251" s="291" t="s">
        <v>98</v>
      </c>
      <c r="E251" s="292" t="s">
        <v>99</v>
      </c>
      <c r="F251" s="292"/>
    </row>
    <row r="252" spans="1:6" s="2" customFormat="1" ht="12.75" customHeight="1">
      <c r="A252" s="311"/>
      <c r="B252" s="290"/>
      <c r="C252" s="291"/>
      <c r="D252" s="291"/>
      <c r="E252" s="83" t="s">
        <v>100</v>
      </c>
      <c r="F252" s="84" t="s">
        <v>51</v>
      </c>
    </row>
    <row r="253" spans="1:6" s="2" customFormat="1" ht="12.75" customHeight="1">
      <c r="A253" s="10"/>
      <c r="B253" s="9" t="s">
        <v>106</v>
      </c>
      <c r="C253" s="9" t="s">
        <v>71</v>
      </c>
      <c r="D253" s="169">
        <f>D254</f>
        <v>1</v>
      </c>
      <c r="E253" s="168">
        <v>2550</v>
      </c>
      <c r="F253" s="22">
        <f>ROUND((D253*E253),2)</f>
        <v>2550</v>
      </c>
    </row>
    <row r="254" spans="1:6" s="2" customFormat="1" ht="12.75" customHeight="1">
      <c r="A254" s="10"/>
      <c r="B254" s="9" t="s">
        <v>82</v>
      </c>
      <c r="C254" s="85"/>
      <c r="D254" s="24">
        <f>D257</f>
        <v>1</v>
      </c>
      <c r="E254" s="67">
        <f>ROUND(F254/D254,2)</f>
        <v>2550</v>
      </c>
      <c r="F254" s="169">
        <f>ROUND(SUM(F253:F253),2)</f>
        <v>2550</v>
      </c>
    </row>
    <row r="255" spans="1:6" s="2" customFormat="1" ht="12.75" customHeight="1">
      <c r="A255" s="10"/>
      <c r="B255" s="9" t="s">
        <v>106</v>
      </c>
      <c r="C255" s="9" t="s">
        <v>71</v>
      </c>
      <c r="D255" s="24"/>
      <c r="E255" s="24"/>
      <c r="F255" s="22">
        <f>ROUND((D255*E255),2)</f>
        <v>0</v>
      </c>
    </row>
    <row r="256" spans="1:6" s="2" customFormat="1" ht="12.75" customHeight="1">
      <c r="A256" s="10"/>
      <c r="B256" s="9" t="s">
        <v>164</v>
      </c>
      <c r="C256" s="85"/>
      <c r="D256" s="85"/>
      <c r="E256" s="85"/>
      <c r="F256" s="151">
        <f>ÁREAS!$D$199</f>
        <v>1</v>
      </c>
    </row>
    <row r="257" spans="1:6" s="2" customFormat="1" ht="12.75" customHeight="1">
      <c r="A257" s="10"/>
      <c r="B257" s="152" t="s">
        <v>121</v>
      </c>
      <c r="C257" s="9" t="s">
        <v>71</v>
      </c>
      <c r="D257" s="150">
        <f>ÁREAS!D172</f>
        <v>1</v>
      </c>
      <c r="E257" s="69">
        <f>ROUND(E254,2)</f>
        <v>2550</v>
      </c>
      <c r="F257" s="154">
        <f>ROUND((D257*E257),2)</f>
        <v>2550</v>
      </c>
    </row>
    <row r="258" spans="1:6" s="2" customFormat="1" ht="12.75" customHeight="1">
      <c r="A258" s="311">
        <f>'P. PREÇO'!$A$32</f>
        <v>21</v>
      </c>
      <c r="B258" s="286" t="s">
        <v>211</v>
      </c>
      <c r="C258" s="287" t="s">
        <v>2</v>
      </c>
      <c r="D258" s="287" t="s">
        <v>98</v>
      </c>
      <c r="E258" s="288" t="s">
        <v>99</v>
      </c>
      <c r="F258" s="288"/>
    </row>
    <row r="259" spans="1:6" s="2" customFormat="1">
      <c r="A259" s="311"/>
      <c r="B259" s="286"/>
      <c r="C259" s="287"/>
      <c r="D259" s="287"/>
      <c r="E259" s="71" t="s">
        <v>100</v>
      </c>
      <c r="F259" s="72" t="s">
        <v>51</v>
      </c>
    </row>
    <row r="260" spans="1:6" s="2" customFormat="1">
      <c r="A260" s="10"/>
      <c r="B260" s="9" t="s">
        <v>169</v>
      </c>
      <c r="C260" s="9" t="s">
        <v>5</v>
      </c>
      <c r="D260" s="148">
        <v>500</v>
      </c>
      <c r="E260" s="158">
        <v>0.8</v>
      </c>
      <c r="F260" s="22">
        <f>ROUND((D260*E260),2)</f>
        <v>400</v>
      </c>
    </row>
    <row r="261" spans="1:6" s="2" customFormat="1">
      <c r="A261" s="10"/>
      <c r="B261" s="9" t="s">
        <v>170</v>
      </c>
      <c r="C261" s="9" t="s">
        <v>5</v>
      </c>
      <c r="D261" s="148">
        <f>D262-D260</f>
        <v>154.16000000000008</v>
      </c>
      <c r="E261" s="158">
        <v>0.6</v>
      </c>
      <c r="F261" s="22">
        <f>ROUND((D261*E261),2)</f>
        <v>92.5</v>
      </c>
    </row>
    <row r="262" spans="1:6" s="2" customFormat="1">
      <c r="A262" s="10"/>
      <c r="B262" s="9" t="s">
        <v>82</v>
      </c>
      <c r="C262" s="9" t="s">
        <v>5</v>
      </c>
      <c r="D262" s="24">
        <f>ÁREAS!D175</f>
        <v>654.16000000000008</v>
      </c>
      <c r="E262" s="78">
        <f>ROUND(F262/D262,2)</f>
        <v>0.75</v>
      </c>
      <c r="F262" s="148">
        <f>ROUND(SUM(F260:F261),2)</f>
        <v>492.5</v>
      </c>
    </row>
    <row r="263" spans="1:6" s="2" customFormat="1" ht="12.75" customHeight="1">
      <c r="A263" s="10"/>
      <c r="B263" s="9" t="s">
        <v>106</v>
      </c>
      <c r="C263" s="9" t="s">
        <v>71</v>
      </c>
      <c r="D263" s="24">
        <v>1</v>
      </c>
      <c r="E263" s="24">
        <v>1350</v>
      </c>
      <c r="F263" s="22">
        <f>ROUND((D263*E263),2)</f>
        <v>1350</v>
      </c>
    </row>
    <row r="264" spans="1:6" s="2" customFormat="1" ht="12.75" customHeight="1">
      <c r="A264" s="10"/>
      <c r="B264" s="9" t="s">
        <v>164</v>
      </c>
      <c r="C264" s="85"/>
      <c r="D264" s="85"/>
      <c r="E264" s="85"/>
      <c r="F264" s="151">
        <f>ÁREAS!$D$199</f>
        <v>1</v>
      </c>
    </row>
    <row r="265" spans="1:6" s="2" customFormat="1" ht="12.75" customHeight="1">
      <c r="A265" s="10"/>
      <c r="B265" s="152" t="s">
        <v>121</v>
      </c>
      <c r="C265" s="9" t="str">
        <f>C263</f>
        <v xml:space="preserve">un </v>
      </c>
      <c r="D265" s="150">
        <f>D263</f>
        <v>1</v>
      </c>
      <c r="E265" s="82">
        <f>E263</f>
        <v>1350</v>
      </c>
      <c r="F265" s="16">
        <f>ROUND((D265*E265),2)</f>
        <v>1350</v>
      </c>
    </row>
    <row r="266" spans="1:6" s="2" customFormat="1" ht="15" customHeight="1">
      <c r="A266" s="311">
        <f>'P. PREÇO'!$A$33</f>
        <v>22</v>
      </c>
      <c r="B266" s="290" t="s">
        <v>212</v>
      </c>
      <c r="C266" s="291" t="s">
        <v>2</v>
      </c>
      <c r="D266" s="291" t="s">
        <v>98</v>
      </c>
      <c r="E266" s="292" t="s">
        <v>99</v>
      </c>
      <c r="F266" s="292"/>
    </row>
    <row r="267" spans="1:6" s="2" customFormat="1">
      <c r="A267" s="311"/>
      <c r="B267" s="290"/>
      <c r="C267" s="291"/>
      <c r="D267" s="291"/>
      <c r="E267" s="83" t="s">
        <v>100</v>
      </c>
      <c r="F267" s="84" t="s">
        <v>51</v>
      </c>
    </row>
    <row r="268" spans="1:6" s="2" customFormat="1">
      <c r="A268" s="112"/>
      <c r="B268" s="9" t="s">
        <v>213</v>
      </c>
      <c r="C268" s="9" t="s">
        <v>71</v>
      </c>
      <c r="D268" s="169">
        <v>1</v>
      </c>
      <c r="E268" s="168">
        <v>2500</v>
      </c>
      <c r="F268" s="22">
        <f>ROUND((D268*E268),2)</f>
        <v>2500</v>
      </c>
    </row>
    <row r="269" spans="1:6" s="2" customFormat="1">
      <c r="A269" s="112"/>
      <c r="B269" s="9" t="s">
        <v>82</v>
      </c>
      <c r="C269" s="85"/>
      <c r="D269" s="24">
        <f>D272</f>
        <v>1</v>
      </c>
      <c r="E269" s="67">
        <f>ROUND(F269/D269,2)</f>
        <v>2500</v>
      </c>
      <c r="F269" s="169">
        <f>F268</f>
        <v>2500</v>
      </c>
    </row>
    <row r="270" spans="1:6" s="2" customFormat="1">
      <c r="A270" s="112"/>
      <c r="B270" s="9" t="s">
        <v>164</v>
      </c>
      <c r="C270" s="85"/>
      <c r="D270" s="85"/>
      <c r="E270" s="85"/>
      <c r="F270" s="151">
        <f>ÁREAS!$D$199</f>
        <v>1</v>
      </c>
    </row>
    <row r="271" spans="1:6" s="2" customFormat="1">
      <c r="A271" s="112"/>
      <c r="B271" s="9" t="s">
        <v>106</v>
      </c>
      <c r="C271" s="9" t="s">
        <v>71</v>
      </c>
      <c r="D271" s="24"/>
      <c r="E271" s="24"/>
      <c r="F271" s="77">
        <f>$D$271*$E$271</f>
        <v>0</v>
      </c>
    </row>
    <row r="272" spans="1:6" s="2" customFormat="1">
      <c r="A272" s="112"/>
      <c r="B272" s="152" t="s">
        <v>121</v>
      </c>
      <c r="C272" s="9" t="s">
        <v>71</v>
      </c>
      <c r="D272" s="150">
        <f>ÁREAS!$D$180</f>
        <v>1</v>
      </c>
      <c r="E272" s="69">
        <f>ROUND(E269,2)</f>
        <v>2500</v>
      </c>
      <c r="F272" s="154">
        <f>ROUND((D272*E272),2)</f>
        <v>2500</v>
      </c>
    </row>
    <row r="273" spans="1:6" ht="12.75" customHeight="1">
      <c r="A273" s="311">
        <f>'P. PREÇO'!$A$34</f>
        <v>23</v>
      </c>
      <c r="B273" s="286" t="s">
        <v>214</v>
      </c>
      <c r="C273" s="287" t="s">
        <v>2</v>
      </c>
      <c r="D273" s="287" t="s">
        <v>98</v>
      </c>
      <c r="E273" s="288" t="s">
        <v>99</v>
      </c>
      <c r="F273" s="288"/>
    </row>
    <row r="274" spans="1:6">
      <c r="A274" s="311"/>
      <c r="B274" s="286"/>
      <c r="C274" s="287"/>
      <c r="D274" s="287"/>
      <c r="E274" s="71" t="s">
        <v>100</v>
      </c>
      <c r="F274" s="72" t="s">
        <v>51</v>
      </c>
    </row>
    <row r="275" spans="1:6">
      <c r="A275" s="10"/>
      <c r="B275" s="9" t="s">
        <v>169</v>
      </c>
      <c r="C275" s="9" t="s">
        <v>5</v>
      </c>
      <c r="D275" s="148">
        <v>500</v>
      </c>
      <c r="E275" s="149">
        <v>1.1399999999999999</v>
      </c>
      <c r="F275" s="22">
        <f>ROUND((D275*E275),2)</f>
        <v>570</v>
      </c>
    </row>
    <row r="276" spans="1:6">
      <c r="A276" s="10"/>
      <c r="B276" s="9" t="s">
        <v>170</v>
      </c>
      <c r="C276" s="9" t="s">
        <v>5</v>
      </c>
      <c r="D276" s="148">
        <f>D277-D275</f>
        <v>154.16000000000008</v>
      </c>
      <c r="E276" s="149">
        <v>0.97</v>
      </c>
      <c r="F276" s="22">
        <f>ROUND((D276*E276),2)</f>
        <v>149.54</v>
      </c>
    </row>
    <row r="277" spans="1:6">
      <c r="A277" s="10"/>
      <c r="B277" s="9" t="s">
        <v>82</v>
      </c>
      <c r="C277" s="9" t="s">
        <v>5</v>
      </c>
      <c r="D277" s="24">
        <f>ÁREAS!D183</f>
        <v>654.16000000000008</v>
      </c>
      <c r="E277" s="78">
        <f>ROUND(F277/D277,2)</f>
        <v>1.1000000000000001</v>
      </c>
      <c r="F277" s="148">
        <f>ROUND(SUM(F275:F276),2)</f>
        <v>719.54</v>
      </c>
    </row>
    <row r="278" spans="1:6">
      <c r="A278" s="10"/>
      <c r="B278" s="9" t="s">
        <v>106</v>
      </c>
      <c r="C278" s="9" t="s">
        <v>71</v>
      </c>
      <c r="D278" s="24">
        <v>1</v>
      </c>
      <c r="E278" s="24">
        <v>1400</v>
      </c>
      <c r="F278" s="22">
        <f>ROUND((D278*E278),2)</f>
        <v>1400</v>
      </c>
    </row>
    <row r="279" spans="1:6">
      <c r="A279" s="10"/>
      <c r="B279" s="9" t="s">
        <v>164</v>
      </c>
      <c r="C279" s="85"/>
      <c r="D279" s="85"/>
      <c r="E279" s="85"/>
      <c r="F279" s="151">
        <f>ÁREAS!$D$199</f>
        <v>1</v>
      </c>
    </row>
    <row r="280" spans="1:6">
      <c r="A280" s="10"/>
      <c r="B280" s="152" t="s">
        <v>121</v>
      </c>
      <c r="C280" s="9" t="str">
        <f>C278</f>
        <v xml:space="preserve">un </v>
      </c>
      <c r="D280" s="150">
        <f>D278</f>
        <v>1</v>
      </c>
      <c r="E280" s="69">
        <f>ROUND(E278,2)</f>
        <v>1400</v>
      </c>
      <c r="F280" s="154">
        <f>ROUND((D280*E280),2)</f>
        <v>1400</v>
      </c>
    </row>
    <row r="281" spans="1:6" ht="12.75" customHeight="1">
      <c r="A281" s="311">
        <f>'P. PREÇO'!$A$35</f>
        <v>24</v>
      </c>
      <c r="B281" s="286" t="s">
        <v>215</v>
      </c>
      <c r="C281" s="287" t="s">
        <v>2</v>
      </c>
      <c r="D281" s="287" t="s">
        <v>98</v>
      </c>
      <c r="E281" s="288" t="s">
        <v>99</v>
      </c>
      <c r="F281" s="288"/>
    </row>
    <row r="282" spans="1:6">
      <c r="A282" s="311"/>
      <c r="B282" s="286"/>
      <c r="C282" s="287"/>
      <c r="D282" s="287"/>
      <c r="E282" s="71" t="s">
        <v>100</v>
      </c>
      <c r="F282" s="72" t="s">
        <v>51</v>
      </c>
    </row>
    <row r="283" spans="1:6" ht="25.5">
      <c r="A283" s="10"/>
      <c r="B283" s="49" t="s">
        <v>216</v>
      </c>
      <c r="C283" s="95"/>
      <c r="D283" s="95"/>
      <c r="E283" s="96"/>
      <c r="F283" s="147"/>
    </row>
    <row r="284" spans="1:6" ht="25.5">
      <c r="A284" s="10"/>
      <c r="B284" s="49" t="s">
        <v>280</v>
      </c>
      <c r="C284" s="95"/>
      <c r="D284" s="95"/>
      <c r="E284" s="96"/>
      <c r="F284" s="147"/>
    </row>
    <row r="285" spans="1:6">
      <c r="A285" s="10"/>
      <c r="B285" s="9" t="s">
        <v>217</v>
      </c>
      <c r="C285" s="9" t="s">
        <v>5</v>
      </c>
      <c r="D285" s="148">
        <f>D289</f>
        <v>654.16</v>
      </c>
      <c r="E285" s="149">
        <v>3.46</v>
      </c>
      <c r="F285" s="22">
        <f>ROUND((D285*E285),2)</f>
        <v>2263.39</v>
      </c>
    </row>
    <row r="286" spans="1:6">
      <c r="A286" s="10"/>
      <c r="B286" s="9" t="s">
        <v>218</v>
      </c>
      <c r="C286" s="9" t="s">
        <v>5</v>
      </c>
      <c r="D286" s="148">
        <f>D289</f>
        <v>654.16</v>
      </c>
      <c r="E286" s="149">
        <v>1.68</v>
      </c>
      <c r="F286" s="22">
        <f>ROUND((D286*E286),2)</f>
        <v>1098.99</v>
      </c>
    </row>
    <row r="287" spans="1:6">
      <c r="A287" s="10"/>
      <c r="B287" s="9" t="s">
        <v>82</v>
      </c>
      <c r="C287" s="85"/>
      <c r="D287" s="150">
        <f>D286</f>
        <v>654.16</v>
      </c>
      <c r="E287" s="78">
        <f>ROUND(F287/D287,2)</f>
        <v>5.14</v>
      </c>
      <c r="F287" s="22">
        <f>ROUND(SUM(F285:F286),2)</f>
        <v>3362.38</v>
      </c>
    </row>
    <row r="288" spans="1:6">
      <c r="A288" s="10"/>
      <c r="B288" s="9" t="s">
        <v>164</v>
      </c>
      <c r="C288" s="85"/>
      <c r="D288" s="85"/>
      <c r="E288" s="85"/>
      <c r="F288" s="151">
        <f>ÁREAS!$D$199</f>
        <v>1</v>
      </c>
    </row>
    <row r="289" spans="1:6">
      <c r="A289" s="10"/>
      <c r="B289" s="152" t="s">
        <v>219</v>
      </c>
      <c r="C289" s="85"/>
      <c r="D289" s="24">
        <f>ÁREAS!D9</f>
        <v>654.16</v>
      </c>
      <c r="E289" s="67">
        <f>E287</f>
        <v>5.14</v>
      </c>
      <c r="F289" s="154">
        <f>ROUND((D289*E289),2)</f>
        <v>3362.38</v>
      </c>
    </row>
    <row r="290" spans="1:6">
      <c r="A290" s="10"/>
      <c r="B290" s="147"/>
      <c r="C290" s="85"/>
      <c r="D290" s="85"/>
      <c r="E290" s="85"/>
      <c r="F290" s="154"/>
    </row>
    <row r="291" spans="1:6">
      <c r="A291" s="10"/>
      <c r="B291" s="49" t="s">
        <v>85</v>
      </c>
      <c r="C291" s="95"/>
      <c r="D291" s="95"/>
      <c r="E291" s="96"/>
      <c r="F291" s="147"/>
    </row>
    <row r="292" spans="1:6">
      <c r="A292" s="10"/>
      <c r="B292" s="49" t="s">
        <v>217</v>
      </c>
      <c r="C292" s="95"/>
      <c r="D292" s="95"/>
      <c r="E292" s="96"/>
      <c r="F292" s="147"/>
    </row>
    <row r="293" spans="1:6">
      <c r="A293" s="10"/>
      <c r="B293" s="9" t="s">
        <v>189</v>
      </c>
      <c r="C293" s="9" t="s">
        <v>5</v>
      </c>
      <c r="D293" s="148">
        <v>500</v>
      </c>
      <c r="E293" s="149">
        <v>0.38</v>
      </c>
      <c r="F293" s="22">
        <f>ROUND((D293*E293),2)</f>
        <v>190</v>
      </c>
    </row>
    <row r="294" spans="1:6">
      <c r="A294" s="10"/>
      <c r="B294" s="9" t="s">
        <v>220</v>
      </c>
      <c r="C294" s="9" t="s">
        <v>5</v>
      </c>
      <c r="D294" s="148"/>
      <c r="E294" s="149">
        <v>0.32</v>
      </c>
      <c r="F294" s="22">
        <f>ROUND((D294*E294),2)</f>
        <v>0</v>
      </c>
    </row>
    <row r="295" spans="1:6">
      <c r="A295" s="10"/>
      <c r="B295" s="9" t="s">
        <v>221</v>
      </c>
      <c r="C295" s="9" t="s">
        <v>5</v>
      </c>
      <c r="D295" s="148"/>
      <c r="E295" s="170">
        <v>0.27</v>
      </c>
      <c r="F295" s="22">
        <f>ROUND((D295*E295),2)</f>
        <v>0</v>
      </c>
    </row>
    <row r="296" spans="1:6">
      <c r="A296" s="10"/>
      <c r="B296" s="9" t="s">
        <v>82</v>
      </c>
      <c r="C296" s="85"/>
      <c r="D296" s="171">
        <f>D298</f>
        <v>500</v>
      </c>
      <c r="E296" s="78">
        <f>ROUND(F296/D296,2)</f>
        <v>0.38</v>
      </c>
      <c r="F296" s="22">
        <f>ROUND(SUM(F293:F295),2)</f>
        <v>190</v>
      </c>
    </row>
    <row r="297" spans="1:6">
      <c r="A297" s="10"/>
      <c r="B297" s="9" t="s">
        <v>164</v>
      </c>
      <c r="C297" s="85"/>
      <c r="D297" s="85"/>
      <c r="E297" s="85"/>
      <c r="F297" s="151">
        <f>ÁREAS!$D$199</f>
        <v>1</v>
      </c>
    </row>
    <row r="298" spans="1:6">
      <c r="A298" s="10"/>
      <c r="B298" s="152" t="s">
        <v>222</v>
      </c>
      <c r="C298" s="85"/>
      <c r="D298" s="150">
        <f>ÁREAS!D10</f>
        <v>500</v>
      </c>
      <c r="E298" s="82">
        <f>ROUND(E296,2)</f>
        <v>0.38</v>
      </c>
      <c r="F298" s="154">
        <f>ROUND((D298*E298),2)</f>
        <v>190</v>
      </c>
    </row>
    <row r="299" spans="1:6">
      <c r="A299" s="10"/>
      <c r="B299" s="49" t="s">
        <v>218</v>
      </c>
      <c r="C299" s="95"/>
      <c r="D299" s="95"/>
      <c r="E299" s="96"/>
      <c r="F299" s="147"/>
    </row>
    <row r="300" spans="1:6">
      <c r="A300" s="10"/>
      <c r="B300" s="9" t="s">
        <v>189</v>
      </c>
      <c r="C300" s="9" t="s">
        <v>5</v>
      </c>
      <c r="D300" s="148">
        <v>500</v>
      </c>
      <c r="E300" s="149">
        <v>0.27</v>
      </c>
      <c r="F300" s="22">
        <f>ROUND((D300*E300),2)</f>
        <v>135</v>
      </c>
    </row>
    <row r="301" spans="1:6">
      <c r="A301" s="10"/>
      <c r="B301" s="9" t="s">
        <v>220</v>
      </c>
      <c r="C301" s="9" t="s">
        <v>5</v>
      </c>
      <c r="D301" s="148"/>
      <c r="E301" s="149">
        <v>0.22</v>
      </c>
      <c r="F301" s="22">
        <f>ROUND((D301*E301),2)</f>
        <v>0</v>
      </c>
    </row>
    <row r="302" spans="1:6">
      <c r="A302" s="10"/>
      <c r="B302" s="9" t="s">
        <v>221</v>
      </c>
      <c r="C302" s="9" t="s">
        <v>5</v>
      </c>
      <c r="D302" s="148"/>
      <c r="E302" s="170">
        <v>0.17</v>
      </c>
      <c r="F302" s="22">
        <f>ROUND((D302*E302),2)</f>
        <v>0</v>
      </c>
    </row>
    <row r="303" spans="1:6">
      <c r="A303" s="10"/>
      <c r="B303" s="9" t="s">
        <v>82</v>
      </c>
      <c r="C303" s="85"/>
      <c r="D303" s="171">
        <f>D300</f>
        <v>500</v>
      </c>
      <c r="E303" s="78">
        <f>ROUND(F303/D303,2)</f>
        <v>0.27</v>
      </c>
      <c r="F303" s="16">
        <f>ROUND(SUM(F300:F302),2)</f>
        <v>135</v>
      </c>
    </row>
    <row r="304" spans="1:6" ht="15" customHeight="1">
      <c r="A304" s="10"/>
      <c r="B304" s="9" t="s">
        <v>164</v>
      </c>
      <c r="C304" s="85"/>
      <c r="D304" s="85"/>
      <c r="E304" s="85"/>
      <c r="F304" s="151">
        <f>ÁREAS!$D$199</f>
        <v>1</v>
      </c>
    </row>
    <row r="305" spans="1:6">
      <c r="A305" s="10"/>
      <c r="B305" s="152" t="s">
        <v>222</v>
      </c>
      <c r="C305" s="85"/>
      <c r="D305" s="150">
        <f>D303</f>
        <v>500</v>
      </c>
      <c r="E305" s="78">
        <f>ROUND(E303,2)</f>
        <v>0.27</v>
      </c>
      <c r="F305" s="154">
        <f>ROUND((D305*E305),2)</f>
        <v>135</v>
      </c>
    </row>
    <row r="306" spans="1:6">
      <c r="A306" s="10"/>
      <c r="B306" s="152" t="s">
        <v>223</v>
      </c>
      <c r="C306" s="85"/>
      <c r="D306" s="24">
        <f>ÁREAS!D194</f>
        <v>500</v>
      </c>
      <c r="E306" s="82">
        <f>ROUND(F306/D306,2)</f>
        <v>0.65</v>
      </c>
      <c r="F306" s="154">
        <f>ROUND((F298+F305),2)</f>
        <v>325</v>
      </c>
    </row>
    <row r="307" spans="1:6">
      <c r="A307" s="10"/>
      <c r="B307" s="9" t="s">
        <v>106</v>
      </c>
      <c r="C307" s="9" t="s">
        <v>71</v>
      </c>
      <c r="D307" s="24">
        <v>1</v>
      </c>
      <c r="E307" s="24">
        <v>1400</v>
      </c>
      <c r="F307" s="154">
        <f>ROUND((D307*E307),2)</f>
        <v>1400</v>
      </c>
    </row>
    <row r="308" spans="1:6">
      <c r="A308" s="10"/>
      <c r="B308" s="313"/>
      <c r="C308" s="313"/>
      <c r="D308" s="313"/>
      <c r="E308" s="85"/>
      <c r="F308" s="154"/>
    </row>
    <row r="309" spans="1:6">
      <c r="A309" s="10"/>
      <c r="B309" s="152" t="s">
        <v>224</v>
      </c>
      <c r="C309" s="9" t="s">
        <v>5</v>
      </c>
      <c r="D309" s="150">
        <f>ÁREAS!$D$188</f>
        <v>1154.1600000000001</v>
      </c>
      <c r="E309" s="78">
        <f>ROUND(F309/D309,2)</f>
        <v>4.13</v>
      </c>
      <c r="F309" s="154">
        <f>ROUND((F289+F307),2)</f>
        <v>4762.38</v>
      </c>
    </row>
    <row r="310" spans="1:6">
      <c r="A310" s="10"/>
      <c r="B310" s="152" t="s">
        <v>121</v>
      </c>
      <c r="C310" s="9" t="s">
        <v>5</v>
      </c>
      <c r="D310" s="150">
        <f>ÁREAS!$D$188</f>
        <v>1154.1600000000001</v>
      </c>
      <c r="E310" s="265">
        <f>E309</f>
        <v>4.13</v>
      </c>
      <c r="F310" s="154">
        <f>ROUND((D310*E310),2)</f>
        <v>4766.68</v>
      </c>
    </row>
  </sheetData>
  <mergeCells count="145">
    <mergeCell ref="B308:D308"/>
    <mergeCell ref="A273:A274"/>
    <mergeCell ref="B273:B274"/>
    <mergeCell ref="C273:C274"/>
    <mergeCell ref="D273:D274"/>
    <mergeCell ref="E273:F273"/>
    <mergeCell ref="A281:A282"/>
    <mergeCell ref="B281:B282"/>
    <mergeCell ref="C281:C282"/>
    <mergeCell ref="D281:D282"/>
    <mergeCell ref="E281:F281"/>
    <mergeCell ref="A258:A259"/>
    <mergeCell ref="B258:B259"/>
    <mergeCell ref="C258:C259"/>
    <mergeCell ref="D258:D259"/>
    <mergeCell ref="E258:F258"/>
    <mergeCell ref="A266:A267"/>
    <mergeCell ref="B266:B267"/>
    <mergeCell ref="C266:C267"/>
    <mergeCell ref="D266:D267"/>
    <mergeCell ref="E266:F266"/>
    <mergeCell ref="A240:A241"/>
    <mergeCell ref="B240:B241"/>
    <mergeCell ref="C240:C241"/>
    <mergeCell ref="D240:D241"/>
    <mergeCell ref="E240:F240"/>
    <mergeCell ref="A251:A252"/>
    <mergeCell ref="B251:B252"/>
    <mergeCell ref="C251:C252"/>
    <mergeCell ref="D251:D252"/>
    <mergeCell ref="E251:F251"/>
    <mergeCell ref="A218:A219"/>
    <mergeCell ref="B218:B219"/>
    <mergeCell ref="C218:C219"/>
    <mergeCell ref="D218:D219"/>
    <mergeCell ref="E218:F218"/>
    <mergeCell ref="A225:A226"/>
    <mergeCell ref="B225:B226"/>
    <mergeCell ref="C225:C226"/>
    <mergeCell ref="D225:D226"/>
    <mergeCell ref="E225:F225"/>
    <mergeCell ref="A193:A194"/>
    <mergeCell ref="B193:B194"/>
    <mergeCell ref="C193:C194"/>
    <mergeCell ref="D193:D194"/>
    <mergeCell ref="E193:F193"/>
    <mergeCell ref="A210:A211"/>
    <mergeCell ref="B210:B211"/>
    <mergeCell ref="C210:C211"/>
    <mergeCell ref="D210:D211"/>
    <mergeCell ref="E210:F210"/>
    <mergeCell ref="A173:A174"/>
    <mergeCell ref="B173:B174"/>
    <mergeCell ref="C173:C174"/>
    <mergeCell ref="D173:D174"/>
    <mergeCell ref="E173:F173"/>
    <mergeCell ref="A182:A183"/>
    <mergeCell ref="B182:B183"/>
    <mergeCell ref="C182:C183"/>
    <mergeCell ref="D182:D183"/>
    <mergeCell ref="E182:F182"/>
    <mergeCell ref="A155:A156"/>
    <mergeCell ref="B155:B156"/>
    <mergeCell ref="C155:C156"/>
    <mergeCell ref="D155:D156"/>
    <mergeCell ref="E155:F155"/>
    <mergeCell ref="A164:A165"/>
    <mergeCell ref="B164:B165"/>
    <mergeCell ref="C164:C165"/>
    <mergeCell ref="D164:D165"/>
    <mergeCell ref="E164:F164"/>
    <mergeCell ref="A139:A140"/>
    <mergeCell ref="B139:B140"/>
    <mergeCell ref="C139:C140"/>
    <mergeCell ref="D139:D140"/>
    <mergeCell ref="E139:F139"/>
    <mergeCell ref="A147:A148"/>
    <mergeCell ref="B147:B148"/>
    <mergeCell ref="C147:C148"/>
    <mergeCell ref="D147:D148"/>
    <mergeCell ref="E147:F147"/>
    <mergeCell ref="A115:A116"/>
    <mergeCell ref="B115:B116"/>
    <mergeCell ref="C115:C116"/>
    <mergeCell ref="D115:D116"/>
    <mergeCell ref="E115:F115"/>
    <mergeCell ref="A130:A131"/>
    <mergeCell ref="B130:B131"/>
    <mergeCell ref="C130:C131"/>
    <mergeCell ref="D130:D131"/>
    <mergeCell ref="E130:F130"/>
    <mergeCell ref="A99:A100"/>
    <mergeCell ref="B99:B100"/>
    <mergeCell ref="C99:C100"/>
    <mergeCell ref="D99:D100"/>
    <mergeCell ref="E99:F99"/>
    <mergeCell ref="A105:A106"/>
    <mergeCell ref="B105:B106"/>
    <mergeCell ref="C105:C106"/>
    <mergeCell ref="D105:D106"/>
    <mergeCell ref="E105:F105"/>
    <mergeCell ref="A77:A78"/>
    <mergeCell ref="B77:B78"/>
    <mergeCell ref="C77:C78"/>
    <mergeCell ref="D77:D78"/>
    <mergeCell ref="E77:F77"/>
    <mergeCell ref="A87:A88"/>
    <mergeCell ref="B87:B88"/>
    <mergeCell ref="C87:C88"/>
    <mergeCell ref="D87:D88"/>
    <mergeCell ref="E87:F87"/>
    <mergeCell ref="A50:F50"/>
    <mergeCell ref="A51:A52"/>
    <mergeCell ref="B51:B52"/>
    <mergeCell ref="C51:C52"/>
    <mergeCell ref="D51:D52"/>
    <mergeCell ref="E51:F51"/>
    <mergeCell ref="A61:A62"/>
    <mergeCell ref="B61:B62"/>
    <mergeCell ref="C61:C62"/>
    <mergeCell ref="D61:D62"/>
    <mergeCell ref="E61:F61"/>
    <mergeCell ref="A25:A26"/>
    <mergeCell ref="B25:B26"/>
    <mergeCell ref="C25:C26"/>
    <mergeCell ref="D25:D26"/>
    <mergeCell ref="E25:F25"/>
    <mergeCell ref="A38:A39"/>
    <mergeCell ref="B38:B39"/>
    <mergeCell ref="C38:C39"/>
    <mergeCell ref="D38:D39"/>
    <mergeCell ref="E38:F38"/>
    <mergeCell ref="A1:F1"/>
    <mergeCell ref="A3:F3"/>
    <mergeCell ref="A4:F4"/>
    <mergeCell ref="A5:A6"/>
    <mergeCell ref="B5:B6"/>
    <mergeCell ref="C5:C6"/>
    <mergeCell ref="D5:D6"/>
    <mergeCell ref="E5:F5"/>
    <mergeCell ref="A14:A15"/>
    <mergeCell ref="B14:B15"/>
    <mergeCell ref="C14:C15"/>
    <mergeCell ref="D14:D15"/>
    <mergeCell ref="E14:F14"/>
  </mergeCells>
  <printOptions horizontalCentered="1"/>
  <pageMargins left="0.62992125984251968" right="0.62992125984251968" top="0.94488188976377963" bottom="0.78740157480314965" header="0.51181102362204722" footer="0.11811023622047245"/>
  <pageSetup paperSize="9" scale="90" firstPageNumber="0" orientation="portrait" horizontalDpi="300" verticalDpi="300" r:id="rId1"/>
  <headerFoot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38"/>
  <sheetViews>
    <sheetView showZeros="0" zoomScale="95" zoomScaleNormal="95" workbookViewId="0">
      <selection sqref="A1:G38"/>
    </sheetView>
  </sheetViews>
  <sheetFormatPr defaultRowHeight="12.75"/>
  <cols>
    <col min="1" max="1" width="6.7109375" style="172" customWidth="1"/>
    <col min="2" max="2" width="49.140625" style="172" customWidth="1"/>
    <col min="3" max="3" width="4.28515625" style="172" customWidth="1"/>
    <col min="4" max="4" width="9.42578125" style="172" customWidth="1"/>
    <col min="5" max="5" width="9.28515625" style="172" customWidth="1"/>
    <col min="6" max="6" width="11" style="173" customWidth="1"/>
    <col min="7" max="7" width="14.140625" style="174" customWidth="1"/>
    <col min="8" max="8" width="3.28515625" style="174" customWidth="1"/>
    <col min="9" max="9" width="4.5703125" style="172" customWidth="1"/>
    <col min="10" max="247" width="11.42578125" style="172" customWidth="1"/>
    <col min="248" max="248" width="52.5703125" style="172" customWidth="1"/>
    <col min="249" max="249" width="7.28515625" style="172" customWidth="1"/>
    <col min="250" max="250" width="11.42578125" style="172" customWidth="1"/>
    <col min="251" max="251" width="14" style="172" customWidth="1"/>
    <col min="252" max="252" width="14.5703125" style="172" customWidth="1"/>
    <col min="253" max="253" width="15.85546875" style="172" customWidth="1"/>
    <col min="254" max="255" width="11.42578125" style="172" hidden="1" customWidth="1"/>
    <col min="256" max="1025" width="11.42578125" style="172" customWidth="1"/>
  </cols>
  <sheetData>
    <row r="1" spans="1:10" ht="19.5" customHeight="1">
      <c r="A1" s="315" t="s">
        <v>225</v>
      </c>
      <c r="B1" s="315"/>
      <c r="C1" s="315"/>
      <c r="D1" s="315"/>
      <c r="E1" s="315"/>
      <c r="F1" s="315"/>
      <c r="G1" s="315"/>
      <c r="H1" s="175"/>
      <c r="I1" s="175"/>
    </row>
    <row r="2" spans="1:10" ht="52.5" customHeight="1">
      <c r="A2" s="275" t="str">
        <f>ÁREAS!$A$1</f>
        <v>ELABORAÇÃO DOS PROJETOS EXECUTIVOS DE ARQUITETURA E COMPLEMENTARES DE ENGENHARIA E INFRAESTRUTURA PARA REFORMA E AMPLIAÇÃO DA 4ª DELEGACIA METROPOLITANA DE ARACAJU/SE.</v>
      </c>
      <c r="B2" s="275"/>
      <c r="C2" s="275"/>
      <c r="D2" s="275"/>
      <c r="E2" s="275"/>
      <c r="F2" s="275"/>
      <c r="G2" s="275"/>
      <c r="H2" s="3"/>
      <c r="I2" s="3"/>
    </row>
    <row r="3" spans="1:10" ht="16.5" customHeight="1">
      <c r="A3" s="316" t="s">
        <v>226</v>
      </c>
      <c r="B3" s="317" t="s">
        <v>227</v>
      </c>
      <c r="C3" s="318" t="s">
        <v>2</v>
      </c>
      <c r="D3" s="314" t="s">
        <v>98</v>
      </c>
      <c r="E3" s="319" t="s">
        <v>228</v>
      </c>
      <c r="F3" s="319"/>
      <c r="G3" s="178" t="s">
        <v>92</v>
      </c>
    </row>
    <row r="4" spans="1:10" s="172" customFormat="1" ht="15.75" customHeight="1">
      <c r="A4" s="316"/>
      <c r="B4" s="317"/>
      <c r="C4" s="318"/>
      <c r="D4" s="314"/>
      <c r="E4" s="176" t="s">
        <v>229</v>
      </c>
      <c r="F4" s="179" t="s">
        <v>51</v>
      </c>
      <c r="G4" s="180">
        <f>ÁREAS!$D$198</f>
        <v>0.2</v>
      </c>
    </row>
    <row r="5" spans="1:10" s="172" customFormat="1" ht="14.1" customHeight="1">
      <c r="A5" s="104">
        <v>1</v>
      </c>
      <c r="B5" s="181" t="str">
        <f>AUXILIAR!$B$14</f>
        <v xml:space="preserve">PROJETO DE ARQUITETURA </v>
      </c>
      <c r="C5" s="182"/>
      <c r="D5" s="25"/>
      <c r="E5" s="25"/>
      <c r="F5" s="183">
        <f t="shared" ref="F5:F12" si="0">ROUND(D5*E5,2)</f>
        <v>0</v>
      </c>
      <c r="G5" s="22">
        <f>ROUND(F5*ÁREAS!$D$198,2)</f>
        <v>0</v>
      </c>
    </row>
    <row r="6" spans="1:10" s="172" customFormat="1" ht="14.1" customHeight="1">
      <c r="A6" s="104" t="s">
        <v>107</v>
      </c>
      <c r="B6" s="181" t="s">
        <v>230</v>
      </c>
      <c r="C6" s="182" t="str">
        <f>AUXILIAR!C18</f>
        <v>un</v>
      </c>
      <c r="D6" s="25">
        <f>AUXILIAR!D18</f>
        <v>4</v>
      </c>
      <c r="E6" s="25">
        <f>AUXILIAR!E18</f>
        <v>1200</v>
      </c>
      <c r="F6" s="183">
        <f t="shared" si="0"/>
        <v>4800</v>
      </c>
      <c r="G6" s="22"/>
    </row>
    <row r="7" spans="1:10" s="172" customFormat="1" ht="14.1" customHeight="1">
      <c r="A7" s="246" t="s">
        <v>109</v>
      </c>
      <c r="B7" s="181" t="s">
        <v>277</v>
      </c>
      <c r="C7" s="182" t="s">
        <v>5</v>
      </c>
      <c r="D7" s="25">
        <f>AUXILIAR!D23</f>
        <v>654.16000000000008</v>
      </c>
      <c r="E7" s="25">
        <f>AUXILIAR!E23</f>
        <v>14.379998777057599</v>
      </c>
      <c r="F7" s="183">
        <f>ROUND(D7*E7,2)</f>
        <v>9406.82</v>
      </c>
      <c r="G7" s="22">
        <f>ROUND(F7*ÁREAS!$D$198,2)</f>
        <v>1881.36</v>
      </c>
    </row>
    <row r="8" spans="1:10" s="172" customFormat="1" ht="14.1" customHeight="1">
      <c r="A8" s="104">
        <f>A5+1</f>
        <v>2</v>
      </c>
      <c r="B8" s="181" t="str">
        <f>AUXILIAR!$B$25</f>
        <v>PROJETO DE URBANIZAÇÃO</v>
      </c>
      <c r="C8" s="182" t="str">
        <f>AUXILIAR!$C$37</f>
        <v>un</v>
      </c>
      <c r="D8" s="25">
        <f>AUXILIAR!$D$37</f>
        <v>1</v>
      </c>
      <c r="E8" s="25">
        <f>AUXILIAR!$E$37</f>
        <v>1250</v>
      </c>
      <c r="F8" s="183">
        <f t="shared" si="0"/>
        <v>1250</v>
      </c>
      <c r="G8" s="22">
        <v>0</v>
      </c>
    </row>
    <row r="9" spans="1:10" s="172" customFormat="1" ht="14.1" customHeight="1">
      <c r="A9" s="104">
        <f>A8+1</f>
        <v>3</v>
      </c>
      <c r="B9" s="184" t="str">
        <f>AUXILIAR!$B$38</f>
        <v>PROJETO DE PAISAGISMO</v>
      </c>
      <c r="C9" s="182" t="str">
        <f>AUXILIAR!$C$49</f>
        <v>m²</v>
      </c>
      <c r="D9" s="25">
        <f>AUXILIAR!$D$49</f>
        <v>1</v>
      </c>
      <c r="E9" s="25">
        <f>AUXILIAR!$E$49</f>
        <v>1250</v>
      </c>
      <c r="F9" s="183">
        <f t="shared" si="0"/>
        <v>1250</v>
      </c>
      <c r="G9" s="59"/>
    </row>
    <row r="10" spans="1:10" s="172" customFormat="1" ht="14.1" customHeight="1">
      <c r="A10" s="104">
        <f>A9+1</f>
        <v>4</v>
      </c>
      <c r="B10" s="42" t="str">
        <f>AUXILIAR!$B$61</f>
        <v>PROJETO DE ESTUDOS GEOTÉCNICOS</v>
      </c>
      <c r="C10" s="182" t="str">
        <f>AUXILIAR!$C$76</f>
        <v xml:space="preserve">un </v>
      </c>
      <c r="D10" s="25">
        <f>AUXILIAR!$D$76</f>
        <v>1</v>
      </c>
      <c r="E10" s="25">
        <f>AUXILIAR!$E$76</f>
        <v>5401.4</v>
      </c>
      <c r="F10" s="183">
        <f t="shared" si="0"/>
        <v>5401.4</v>
      </c>
      <c r="G10" s="59"/>
      <c r="J10" s="172" t="s">
        <v>231</v>
      </c>
    </row>
    <row r="11" spans="1:10" s="172" customFormat="1" ht="14.1" customHeight="1">
      <c r="A11" s="185">
        <f>A10+1</f>
        <v>5</v>
      </c>
      <c r="B11" s="42" t="str">
        <f>AUXILIAR!$B$99</f>
        <v>PROJETO DE SINALIZAÇÃO VERTICAL E HORIZONTAL</v>
      </c>
      <c r="C11" s="186" t="str">
        <f>AUXILIAR!$C$104</f>
        <v>km</v>
      </c>
      <c r="D11" s="187">
        <f>AUXILIAR!$D$104</f>
        <v>1</v>
      </c>
      <c r="E11" s="187">
        <f>AUXILIAR!$E$104</f>
        <v>4766.95</v>
      </c>
      <c r="F11" s="188">
        <f t="shared" si="0"/>
        <v>4766.95</v>
      </c>
      <c r="G11" s="141"/>
    </row>
    <row r="12" spans="1:10" s="172" customFormat="1" ht="14.1" customHeight="1">
      <c r="A12" s="185">
        <f>A11+1</f>
        <v>6</v>
      </c>
      <c r="B12" s="42" t="str">
        <f>AUXILIAR!$B$105</f>
        <v>PROJETO ESTRUTURAL, INCLUINDO FUNDAÇÕES</v>
      </c>
      <c r="C12" s="186" t="str">
        <f>AUXILIAR!$C$113</f>
        <v>m²</v>
      </c>
      <c r="D12" s="187">
        <f>AUXILIAR!$D$113</f>
        <v>1073.04</v>
      </c>
      <c r="E12" s="187">
        <f>AUXILIAR!$E$113</f>
        <v>8.3000000000000007</v>
      </c>
      <c r="F12" s="188">
        <f t="shared" si="0"/>
        <v>8906.23</v>
      </c>
      <c r="G12" s="59"/>
    </row>
    <row r="13" spans="1:10" s="172" customFormat="1" ht="14.1" customHeight="1">
      <c r="A13" s="185">
        <f>A12+1</f>
        <v>7</v>
      </c>
      <c r="B13" s="189" t="str">
        <f>AUXILIAR!$B$115</f>
        <v>PROJETO ELÉTRICO E ILUMINAÇÃO EXTERNA</v>
      </c>
      <c r="C13" s="186"/>
      <c r="D13" s="187"/>
      <c r="E13" s="187"/>
      <c r="F13" s="188"/>
      <c r="G13" s="141">
        <f>ROUND(F13*ÁREAS!$D$198,2)</f>
        <v>0</v>
      </c>
    </row>
    <row r="14" spans="1:10" s="172" customFormat="1" ht="14.1" customHeight="1">
      <c r="A14" s="185" t="s">
        <v>232</v>
      </c>
      <c r="B14" s="189" t="s">
        <v>233</v>
      </c>
      <c r="C14" s="186" t="str">
        <f>AUXILIAR!$C$120</f>
        <v>m²</v>
      </c>
      <c r="D14" s="187">
        <f>AUXILIAR!$D$120</f>
        <v>654.16000000000008</v>
      </c>
      <c r="E14" s="187">
        <f>AUXILIAR!$E$123</f>
        <v>7.33</v>
      </c>
      <c r="F14" s="188">
        <f t="shared" ref="F14:F22" si="1">ROUND(D14*E14,2)</f>
        <v>4794.99</v>
      </c>
      <c r="G14" s="141">
        <f>ROUND(F14*ÁREAS!$D$198,2)</f>
        <v>959</v>
      </c>
    </row>
    <row r="15" spans="1:10" s="172" customFormat="1" ht="14.1" customHeight="1">
      <c r="A15" s="185" t="s">
        <v>234</v>
      </c>
      <c r="B15" s="189" t="s">
        <v>235</v>
      </c>
      <c r="C15" s="186" t="str">
        <f>AUXILIAR!C129</f>
        <v xml:space="preserve">un </v>
      </c>
      <c r="D15" s="187">
        <f>AUXILIAR!D129</f>
        <v>1</v>
      </c>
      <c r="E15" s="187">
        <f>AUXILIAR!E129</f>
        <v>1250</v>
      </c>
      <c r="F15" s="188">
        <f t="shared" si="1"/>
        <v>1250</v>
      </c>
      <c r="G15" s="141">
        <f>ROUND(F15*ÁREAS!$D$198,2)</f>
        <v>250</v>
      </c>
    </row>
    <row r="16" spans="1:10" s="172" customFormat="1" ht="14.1" customHeight="1">
      <c r="A16" s="185">
        <f>A13+1</f>
        <v>8</v>
      </c>
      <c r="B16" s="189" t="str">
        <f>AUXILIAR!$B$130</f>
        <v xml:space="preserve">PROJETO CABEAMENTO ESTRUTURADO </v>
      </c>
      <c r="C16" s="186" t="str">
        <f>AUXILIAR!$C$138</f>
        <v>m²</v>
      </c>
      <c r="D16" s="187">
        <f>AUXILIAR!$D$138</f>
        <v>654.16000000000008</v>
      </c>
      <c r="E16" s="187">
        <f>AUXILIAR!$E$138</f>
        <v>2.2799999999999998</v>
      </c>
      <c r="F16" s="188">
        <f t="shared" si="1"/>
        <v>1491.48</v>
      </c>
      <c r="G16" s="141"/>
    </row>
    <row r="17" spans="1:8" s="172" customFormat="1" ht="14.1" customHeight="1">
      <c r="A17" s="185">
        <f t="shared" ref="A17:A23" si="2">A16+1</f>
        <v>9</v>
      </c>
      <c r="B17" s="189" t="str">
        <f>AUXILIAR!$B$139</f>
        <v>PROJETO CFTV</v>
      </c>
      <c r="C17" s="186" t="str">
        <f>AUXILIAR!$C$146</f>
        <v xml:space="preserve">un </v>
      </c>
      <c r="D17" s="187">
        <f>AUXILIAR!$D$146</f>
        <v>1</v>
      </c>
      <c r="E17" s="187">
        <f>AUXILIAR!$E$146</f>
        <v>1300</v>
      </c>
      <c r="F17" s="188">
        <f t="shared" si="1"/>
        <v>1300</v>
      </c>
      <c r="G17" s="141"/>
    </row>
    <row r="18" spans="1:8" s="172" customFormat="1" ht="14.1" customHeight="1">
      <c r="A18" s="185">
        <f t="shared" si="2"/>
        <v>10</v>
      </c>
      <c r="B18" s="189" t="str">
        <f>AUXILIAR!$B$147</f>
        <v>PROJETO SONORIZAÇÃO</v>
      </c>
      <c r="C18" s="186" t="str">
        <f>AUXILIAR!$C$154</f>
        <v xml:space="preserve">un </v>
      </c>
      <c r="D18" s="187">
        <f>AUXILIAR!$D$154</f>
        <v>1</v>
      </c>
      <c r="E18" s="187">
        <f>AUXILIAR!$E$154</f>
        <v>1250</v>
      </c>
      <c r="F18" s="188">
        <f t="shared" si="1"/>
        <v>1250</v>
      </c>
      <c r="G18" s="141"/>
    </row>
    <row r="19" spans="1:8" s="172" customFormat="1" ht="14.1" customHeight="1">
      <c r="A19" s="185">
        <f t="shared" si="2"/>
        <v>11</v>
      </c>
      <c r="B19" s="189" t="str">
        <f>AUXILIAR!$B$155</f>
        <v xml:space="preserve">PROJETO CLIMATIZAÇÃO </v>
      </c>
      <c r="C19" s="186" t="str">
        <f>AUXILIAR!$C$163</f>
        <v>m²</v>
      </c>
      <c r="D19" s="187">
        <f>AUXILIAR!$D$163</f>
        <v>654.16000000000008</v>
      </c>
      <c r="E19" s="187">
        <f>AUXILIAR!$E$163</f>
        <v>3.49</v>
      </c>
      <c r="F19" s="188">
        <f t="shared" si="1"/>
        <v>2283.02</v>
      </c>
      <c r="G19" s="141"/>
    </row>
    <row r="20" spans="1:8" s="172" customFormat="1" ht="14.1" customHeight="1">
      <c r="A20" s="185">
        <f t="shared" si="2"/>
        <v>12</v>
      </c>
      <c r="B20" s="189" t="str">
        <f>AUXILIAR!$B$164</f>
        <v>PROJETO HIDRÁULICO</v>
      </c>
      <c r="C20" s="186" t="str">
        <f>AUXILIAR!$C$172</f>
        <v>m²</v>
      </c>
      <c r="D20" s="187">
        <f>AUXILIAR!$D$172</f>
        <v>654.16000000000008</v>
      </c>
      <c r="E20" s="187">
        <f>AUXILIAR!$E$172</f>
        <v>2.58</v>
      </c>
      <c r="F20" s="188">
        <f t="shared" si="1"/>
        <v>1687.73</v>
      </c>
      <c r="G20" s="141">
        <f>ROUND(F20*ÁREAS!$D$198,2)</f>
        <v>337.55</v>
      </c>
    </row>
    <row r="21" spans="1:8" ht="14.1" customHeight="1">
      <c r="A21" s="185">
        <f t="shared" si="2"/>
        <v>13</v>
      </c>
      <c r="B21" s="29" t="str">
        <f>AUXILIAR!$B$173</f>
        <v>PROJETO ESGOTOS SANITÁRIOS</v>
      </c>
      <c r="C21" s="186" t="str">
        <f>AUXILIAR!$C$181</f>
        <v>m²</v>
      </c>
      <c r="D21" s="187">
        <f>AUXILIAR!$D$181</f>
        <v>654.16000000000008</v>
      </c>
      <c r="E21" s="187">
        <f>AUXILIAR!$E$181</f>
        <v>2.58</v>
      </c>
      <c r="F21" s="188">
        <f t="shared" si="1"/>
        <v>1687.73</v>
      </c>
      <c r="G21" s="141">
        <f>ROUND(F21*ÁREAS!$D$198,2)</f>
        <v>337.55</v>
      </c>
      <c r="H21" s="190"/>
    </row>
    <row r="22" spans="1:8" ht="14.1" customHeight="1">
      <c r="A22" s="185">
        <f t="shared" si="2"/>
        <v>14</v>
      </c>
      <c r="B22" s="189" t="str">
        <f>AUXILIAR!$B$182</f>
        <v>PROJETO DRENAGEM PLUVIAL</v>
      </c>
      <c r="C22" s="186" t="str">
        <f>AUXILIAR!$C$192</f>
        <v>m²</v>
      </c>
      <c r="D22" s="187">
        <f>AUXILIAR!$D$192</f>
        <v>918.88</v>
      </c>
      <c r="E22" s="187">
        <f>AUXILIAR!$E$192</f>
        <v>1.39</v>
      </c>
      <c r="F22" s="188">
        <f t="shared" si="1"/>
        <v>1277.24</v>
      </c>
      <c r="G22" s="141">
        <f>ROUND(F22*ÁREAS!$D$198,2)</f>
        <v>255.45</v>
      </c>
    </row>
    <row r="23" spans="1:8" ht="14.1" customHeight="1">
      <c r="A23" s="104">
        <f t="shared" si="2"/>
        <v>15</v>
      </c>
      <c r="B23" s="189" t="str">
        <f>AUXILIAR!$B$193</f>
        <v xml:space="preserve">PROJETO DE IRRIGAÇÃO </v>
      </c>
      <c r="C23" s="182"/>
      <c r="D23" s="25"/>
      <c r="E23" s="25"/>
      <c r="F23" s="183"/>
      <c r="G23" s="22"/>
    </row>
    <row r="24" spans="1:8" ht="14.1" customHeight="1">
      <c r="A24" s="104" t="s">
        <v>236</v>
      </c>
      <c r="B24" s="189" t="s">
        <v>237</v>
      </c>
      <c r="C24" s="182" t="str">
        <f>AUXILIAR!C201</f>
        <v xml:space="preserve">un </v>
      </c>
      <c r="D24" s="25">
        <f>AUXILIAR!D201</f>
        <v>1</v>
      </c>
      <c r="E24" s="25">
        <f>AUXILIAR!E201</f>
        <v>1250</v>
      </c>
      <c r="F24" s="183">
        <f>ROUND(D24*E24,2)</f>
        <v>1250</v>
      </c>
      <c r="G24" s="22"/>
    </row>
    <row r="25" spans="1:8" ht="26.45" customHeight="1">
      <c r="A25" s="104">
        <f>A23+1</f>
        <v>16</v>
      </c>
      <c r="B25" s="189" t="str">
        <f>AUXILIAR!$B$210</f>
        <v>PROJETO DE PREVENÇÃO E COMBATE A INCÊNDIO E PÂNICO</v>
      </c>
      <c r="C25" s="182" t="str">
        <f>AUXILIAR!$C$217</f>
        <v>m²</v>
      </c>
      <c r="D25" s="25">
        <f>AUXILIAR!$D$217</f>
        <v>654.16000000000008</v>
      </c>
      <c r="E25" s="25">
        <f>AUXILIAR!$E$217</f>
        <v>1.95</v>
      </c>
      <c r="F25" s="183">
        <f>ROUND(D25*E25,2)</f>
        <v>1275.6099999999999</v>
      </c>
      <c r="G25" s="22">
        <f>ROUND(F25*ÁREAS!$D$198,2)</f>
        <v>255.12</v>
      </c>
    </row>
    <row r="26" spans="1:8" ht="14.1" customHeight="1">
      <c r="A26" s="104">
        <f>A25+1</f>
        <v>17</v>
      </c>
      <c r="B26" s="189" t="str">
        <f>AUXILIAR!$B$218</f>
        <v>RELATÓRIO ANÁLISE DE RISCO - PDA</v>
      </c>
      <c r="C26" s="182" t="str">
        <f>AUXILIAR!$C$224</f>
        <v>m²</v>
      </c>
      <c r="D26" s="25">
        <f>AUXILIAR!$D$224</f>
        <v>1</v>
      </c>
      <c r="E26" s="25">
        <f>AUXILIAR!$E$224</f>
        <v>1300</v>
      </c>
      <c r="F26" s="183">
        <f>ROUND(D26*E26,2)</f>
        <v>1300</v>
      </c>
      <c r="G26" s="22">
        <f>ROUND(F26*ÁREAS!$D$198,2)</f>
        <v>260</v>
      </c>
    </row>
    <row r="27" spans="1:8" ht="25.35" customHeight="1">
      <c r="A27" s="104">
        <f>A26+1</f>
        <v>18</v>
      </c>
      <c r="B27" s="189" t="str">
        <f>AUXILIAR!$B$225</f>
        <v>PROJETO DE PROTEÇÃO CONTRA DESCARGAS ATMOSFÉRICAS (PDA)</v>
      </c>
      <c r="C27" s="182"/>
      <c r="D27" s="25"/>
      <c r="E27" s="25"/>
      <c r="F27" s="183">
        <f>ROUND(D27*E27,2)</f>
        <v>0</v>
      </c>
      <c r="G27" s="22"/>
    </row>
    <row r="28" spans="1:8" ht="25.5">
      <c r="A28" s="104" t="s">
        <v>192</v>
      </c>
      <c r="B28" s="189" t="str">
        <f>AUXILIAR!$B$227</f>
        <v>PROJETO DE SISTEMA DE PROTEÇÃO CONTRA DESCARGAS ATMOSFÉRICAS (SPDA)</v>
      </c>
      <c r="C28" s="182" t="str">
        <f>AUXILIAR!C230</f>
        <v>m²</v>
      </c>
      <c r="D28" s="25">
        <f>AUXILIAR!D231</f>
        <v>1</v>
      </c>
      <c r="E28" s="25">
        <f>AUXILIAR!E231</f>
        <v>1080</v>
      </c>
      <c r="F28" s="25">
        <f>ROUND(D28*E28,2)</f>
        <v>1080</v>
      </c>
      <c r="G28" s="22"/>
    </row>
    <row r="29" spans="1:8" ht="27" customHeight="1">
      <c r="A29" s="104" t="s">
        <v>194</v>
      </c>
      <c r="B29" s="189" t="str">
        <f>AUXILIAR!$B$233</f>
        <v>PROJETO DE MEDIDA DE PROTEÇÃO CONTRA SURTOS (MPS)</v>
      </c>
      <c r="C29" s="182" t="str">
        <f>AUXILIAR!C236</f>
        <v>m²</v>
      </c>
      <c r="D29" s="25">
        <f>AUXILIAR!D237</f>
        <v>1</v>
      </c>
      <c r="E29" s="25">
        <f>AUXILIAR!E237</f>
        <v>270</v>
      </c>
      <c r="F29" s="25">
        <f>AUXILIAR!F237</f>
        <v>270</v>
      </c>
      <c r="G29" s="22"/>
    </row>
    <row r="30" spans="1:8" ht="14.1" customHeight="1">
      <c r="A30" s="104">
        <f>A27+1</f>
        <v>19</v>
      </c>
      <c r="B30" s="189" t="str">
        <f>AUXILIAR!$B$240</f>
        <v>PROJETO GLP/GN</v>
      </c>
      <c r="C30" s="182" t="str">
        <f>AUXILIAR!$C$250</f>
        <v xml:space="preserve">un </v>
      </c>
      <c r="D30" s="25">
        <f>AUXILIAR!$D$250</f>
        <v>1</v>
      </c>
      <c r="E30" s="25">
        <f>AUXILIAR!$E$250</f>
        <v>1625</v>
      </c>
      <c r="F30" s="183">
        <f t="shared" ref="F30:F35" si="3">ROUND(D30*E30,2)</f>
        <v>1625</v>
      </c>
      <c r="G30" s="22">
        <f>ROUND(F30*ÁREAS!$D$198,2)</f>
        <v>325</v>
      </c>
    </row>
    <row r="31" spans="1:8" ht="14.1" customHeight="1">
      <c r="A31" s="104">
        <f>A30+1</f>
        <v>20</v>
      </c>
      <c r="B31" s="189" t="str">
        <f>AUXILIAR!B251</f>
        <v>RELATÓRIO DE SUSTENTABILIDADE ENCE</v>
      </c>
      <c r="C31" s="182" t="str">
        <f>AUXILIAR!C257</f>
        <v xml:space="preserve">un </v>
      </c>
      <c r="D31" s="25">
        <f>AUXILIAR!D257</f>
        <v>1</v>
      </c>
      <c r="E31" s="25">
        <f>AUXILIAR!E257</f>
        <v>2550</v>
      </c>
      <c r="F31" s="183">
        <f t="shared" si="3"/>
        <v>2550</v>
      </c>
      <c r="G31" s="22"/>
    </row>
    <row r="32" spans="1:8" ht="14.1" customHeight="1">
      <c r="A32" s="104">
        <f>A31+1</f>
        <v>21</v>
      </c>
      <c r="B32" s="189" t="str">
        <f>AUXILIAR!$B$258</f>
        <v>PROJETO COMUNICAÇÃO VISUAL</v>
      </c>
      <c r="C32" s="182" t="str">
        <f>AUXILIAR!$C$265</f>
        <v xml:space="preserve">un </v>
      </c>
      <c r="D32" s="25">
        <f>AUXILIAR!$D$265</f>
        <v>1</v>
      </c>
      <c r="E32" s="25">
        <f>AUXILIAR!$E$265</f>
        <v>1350</v>
      </c>
      <c r="F32" s="183">
        <f t="shared" si="3"/>
        <v>1350</v>
      </c>
      <c r="G32" s="22"/>
    </row>
    <row r="33" spans="1:7" ht="14.1" customHeight="1">
      <c r="A33" s="104">
        <f>A32+1</f>
        <v>22</v>
      </c>
      <c r="B33" s="189" t="str">
        <f>AUXILIAR!$B$266</f>
        <v>PLANO DE GERENCIAMENTO DE RESÍDUOS</v>
      </c>
      <c r="C33" s="182" t="str">
        <f>AUXILIAR!$C$272</f>
        <v xml:space="preserve">un </v>
      </c>
      <c r="D33" s="25">
        <f>AUXILIAR!$D$272</f>
        <v>1</v>
      </c>
      <c r="E33" s="25">
        <f>AUXILIAR!$E$272</f>
        <v>2500</v>
      </c>
      <c r="F33" s="183">
        <f t="shared" si="3"/>
        <v>2500</v>
      </c>
      <c r="G33" s="22">
        <f>ROUND(F33*ÁREAS!$D$198,2)</f>
        <v>500</v>
      </c>
    </row>
    <row r="34" spans="1:7" ht="14.1" customHeight="1">
      <c r="A34" s="104">
        <f>A33+1</f>
        <v>23</v>
      </c>
      <c r="B34" s="189" t="str">
        <f>AUXILIAR!$B$273</f>
        <v>PROJETO COMPATIBILIZAÇÃO DE PROJETOS</v>
      </c>
      <c r="C34" s="182" t="str">
        <f>AUXILIAR!$C$280</f>
        <v xml:space="preserve">un </v>
      </c>
      <c r="D34" s="25">
        <f>AUXILIAR!$D$280</f>
        <v>1</v>
      </c>
      <c r="E34" s="25">
        <f>AUXILIAR!$E$280</f>
        <v>1400</v>
      </c>
      <c r="F34" s="183">
        <f t="shared" si="3"/>
        <v>1400</v>
      </c>
      <c r="G34" s="22"/>
    </row>
    <row r="35" spans="1:7" ht="14.1" customHeight="1">
      <c r="A35" s="104">
        <f>A34+1</f>
        <v>24</v>
      </c>
      <c r="B35" s="189" t="str">
        <f>AUXILIAR!$B$281</f>
        <v>ORÇAMENTO E ESPECIFICAÇÕES TÉCNICAS DA OBRA</v>
      </c>
      <c r="C35" s="182" t="str">
        <f>AUXILIAR!$C$309</f>
        <v>m²</v>
      </c>
      <c r="D35" s="25">
        <f>AUXILIAR!$D$309</f>
        <v>1154.1600000000001</v>
      </c>
      <c r="E35" s="25">
        <f>AUXILIAR!$E$309</f>
        <v>4.13</v>
      </c>
      <c r="F35" s="183">
        <f t="shared" si="3"/>
        <v>4766.68</v>
      </c>
      <c r="G35" s="22"/>
    </row>
    <row r="36" spans="1:7" ht="14.1" customHeight="1">
      <c r="A36" s="191"/>
      <c r="B36" s="13" t="s">
        <v>238</v>
      </c>
      <c r="C36" s="11"/>
      <c r="D36" s="25"/>
      <c r="E36" s="11"/>
      <c r="F36" s="12">
        <f>ROUND(SUM(F5:F35),2)</f>
        <v>72170.880000000005</v>
      </c>
      <c r="G36" s="12">
        <f>ROUND(SUM(G5:G35),2)</f>
        <v>5361.03</v>
      </c>
    </row>
    <row r="37" spans="1:7" ht="14.1" customHeight="1">
      <c r="A37" s="192" t="s">
        <v>51</v>
      </c>
      <c r="B37" s="193"/>
      <c r="C37" s="194"/>
      <c r="D37" s="314">
        <f>ROUND(F36+G36,2)</f>
        <v>77531.91</v>
      </c>
      <c r="E37" s="314"/>
      <c r="F37" s="314"/>
      <c r="G37" s="314"/>
    </row>
    <row r="38" spans="1:7" ht="67.5" customHeight="1"/>
  </sheetData>
  <mergeCells count="8">
    <mergeCell ref="D37:G37"/>
    <mergeCell ref="A1:G1"/>
    <mergeCell ref="A2:G2"/>
    <mergeCell ref="A3:A4"/>
    <mergeCell ref="B3:B4"/>
    <mergeCell ref="C3:C4"/>
    <mergeCell ref="D3:D4"/>
    <mergeCell ref="E3:F3"/>
  </mergeCells>
  <pageMargins left="0.78749999999999998" right="7.8472222222222193E-2" top="0.39374999999999999" bottom="0.50972222222222197" header="0.51180555555555496" footer="0.2"/>
  <pageSetup paperSize="9" scale="86" firstPageNumber="0" orientation="portrait" horizontalDpi="300" verticalDpi="300" r:id="rId1"/>
  <headerFooter>
    <oddFooter>&amp;C&amp;P</oddFooter>
  </headerFooter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J65553"/>
  <sheetViews>
    <sheetView showZeros="0" zoomScale="95" zoomScaleNormal="95" workbookViewId="0">
      <selection sqref="A1:L35"/>
    </sheetView>
  </sheetViews>
  <sheetFormatPr defaultRowHeight="12.75" zeroHeight="1"/>
  <cols>
    <col min="1" max="1" width="5.5703125" style="195" customWidth="1"/>
    <col min="2" max="2" width="45.42578125" style="196" customWidth="1"/>
    <col min="3" max="3" width="11.28515625" style="197" customWidth="1"/>
    <col min="4" max="9" width="11.28515625" style="198" customWidth="1"/>
    <col min="10" max="10" width="12.140625" style="198" customWidth="1"/>
    <col min="11" max="11" width="11.85546875" style="198" customWidth="1"/>
    <col min="12" max="12" width="11.28515625" style="199" customWidth="1"/>
    <col min="13" max="1015" width="11.42578125" style="199" customWidth="1"/>
    <col min="1016" max="1025" width="8.7109375" customWidth="1"/>
  </cols>
  <sheetData>
    <row r="1" spans="1:1024" ht="39.75" customHeight="1">
      <c r="A1" s="320" t="str">
        <f>ÁREAS!$A$1</f>
        <v>ELABORAÇÃO DOS PROJETOS EXECUTIVOS DE ARQUITETURA E COMPLEMENTARES DE ENGENHARIA E INFRAESTRUTURA PARA REFORMA E AMPLIAÇÃO DA 4ª DELEGACIA METROPOLITANA DE ARACAJU/SE.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</row>
    <row r="2" spans="1:1024" s="201" customFormat="1" ht="51.75" customHeight="1">
      <c r="A2" s="200" t="s">
        <v>1</v>
      </c>
      <c r="B2" s="7" t="s">
        <v>239</v>
      </c>
      <c r="C2" s="177" t="s">
        <v>240</v>
      </c>
      <c r="D2" s="177" t="s">
        <v>241</v>
      </c>
      <c r="E2" s="177" t="s">
        <v>242</v>
      </c>
      <c r="F2" s="177" t="s">
        <v>243</v>
      </c>
      <c r="G2" s="177" t="s">
        <v>244</v>
      </c>
      <c r="H2" s="177" t="s">
        <v>245</v>
      </c>
      <c r="I2" s="177" t="s">
        <v>246</v>
      </c>
      <c r="J2" s="177" t="s">
        <v>247</v>
      </c>
      <c r="K2" s="177" t="s">
        <v>248</v>
      </c>
      <c r="L2" s="177" t="s">
        <v>249</v>
      </c>
    </row>
    <row r="3" spans="1:1024">
      <c r="A3" s="104">
        <f>'P. PREÇO'!$A5</f>
        <v>1</v>
      </c>
      <c r="B3" s="187" t="str">
        <f>'P. PREÇO'!$B5</f>
        <v xml:space="preserve">PROJETO DE ARQUITETURA 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201"/>
      <c r="N3" s="201"/>
    </row>
    <row r="4" spans="1:1024">
      <c r="A4" s="104" t="str">
        <f>'P. PREÇO'!$A6</f>
        <v>1.1</v>
      </c>
      <c r="B4" s="187" t="str">
        <f>'P. PREÇO'!$B6</f>
        <v>MAQUETE ELETRÔNICA</v>
      </c>
      <c r="C4" s="15"/>
      <c r="D4" s="15"/>
      <c r="E4" s="202"/>
      <c r="F4" s="15"/>
      <c r="G4" s="15"/>
      <c r="H4" s="15"/>
      <c r="I4" s="15"/>
      <c r="J4" s="15"/>
      <c r="K4" s="202"/>
      <c r="L4" s="15"/>
      <c r="M4" s="201"/>
      <c r="N4" s="201"/>
    </row>
    <row r="5" spans="1:1024">
      <c r="A5" s="250" t="str">
        <f>'P. PREÇO'!$A7</f>
        <v>1.2</v>
      </c>
      <c r="B5" s="187" t="str">
        <f>'P. PREÇO'!$B7</f>
        <v>ARQUITETURA DE OBRAS EXISTENTES</v>
      </c>
      <c r="C5" s="15"/>
      <c r="D5" s="251"/>
      <c r="E5" s="252"/>
      <c r="F5" s="15"/>
      <c r="G5" s="15"/>
      <c r="H5" s="15"/>
      <c r="I5" s="15"/>
      <c r="J5" s="251"/>
      <c r="K5" s="252"/>
      <c r="L5" s="251"/>
      <c r="M5" s="201"/>
      <c r="N5" s="201"/>
    </row>
    <row r="6" spans="1:1024">
      <c r="A6" s="104">
        <f>'P. PREÇO'!$A8</f>
        <v>2</v>
      </c>
      <c r="B6" s="187" t="str">
        <f>'P. PREÇO'!$B8</f>
        <v>PROJETO DE URBANIZAÇÃO</v>
      </c>
      <c r="C6" s="15"/>
      <c r="D6" s="202"/>
      <c r="E6" s="15"/>
      <c r="F6" s="15"/>
      <c r="G6" s="202"/>
      <c r="H6" s="15"/>
      <c r="I6" s="15"/>
      <c r="J6" s="15"/>
      <c r="K6" s="15"/>
      <c r="L6" s="15"/>
      <c r="M6" s="201"/>
      <c r="N6" s="201"/>
    </row>
    <row r="7" spans="1:1024" s="206" customFormat="1">
      <c r="A7" s="104">
        <f>'P. PREÇO'!$A9</f>
        <v>3</v>
      </c>
      <c r="B7" s="25" t="str">
        <f>'P. PREÇO'!$B9</f>
        <v>PROJETO DE PAISAGISMO</v>
      </c>
      <c r="C7" s="203"/>
      <c r="D7" s="204"/>
      <c r="E7" s="203"/>
      <c r="F7" s="203"/>
      <c r="G7" s="204"/>
      <c r="H7" s="203"/>
      <c r="I7" s="203"/>
      <c r="J7" s="15"/>
      <c r="K7" s="203"/>
      <c r="L7" s="203"/>
      <c r="M7" s="205"/>
      <c r="N7" s="205"/>
      <c r="AMB7" s="207"/>
      <c r="AMC7" s="207"/>
      <c r="AMD7" s="207"/>
      <c r="AME7" s="207"/>
      <c r="AMF7" s="207"/>
      <c r="AMG7" s="207"/>
      <c r="AMH7" s="207"/>
      <c r="AMI7" s="207"/>
      <c r="AMJ7" s="207"/>
    </row>
    <row r="8" spans="1:1024">
      <c r="A8" s="104">
        <f>'P. PREÇO'!$A10</f>
        <v>4</v>
      </c>
      <c r="B8" s="187" t="str">
        <f>'P. PREÇO'!$B10</f>
        <v>PROJETO DE ESTUDOS GEOTÉCNICOS</v>
      </c>
      <c r="C8" s="202"/>
      <c r="D8" s="15"/>
      <c r="E8" s="15"/>
      <c r="F8" s="15"/>
      <c r="G8" s="15"/>
      <c r="H8" s="15"/>
      <c r="I8" s="15"/>
      <c r="J8" s="15"/>
      <c r="K8" s="15"/>
      <c r="L8" s="15"/>
      <c r="M8" s="201"/>
      <c r="N8" s="201"/>
    </row>
    <row r="9" spans="1:1024" ht="25.5">
      <c r="A9" s="104">
        <f>'P. PREÇO'!$A11</f>
        <v>5</v>
      </c>
      <c r="B9" s="187" t="str">
        <f>'P. PREÇO'!$B11</f>
        <v>PROJETO DE SINALIZAÇÃO VERTICAL E HORIZONTAL</v>
      </c>
      <c r="C9" s="15"/>
      <c r="D9" s="15"/>
      <c r="E9" s="15"/>
      <c r="F9" s="15"/>
      <c r="G9" s="202"/>
      <c r="H9" s="15"/>
      <c r="I9" s="202"/>
      <c r="J9" s="15"/>
      <c r="K9" s="15"/>
      <c r="L9" s="15"/>
      <c r="M9" s="201"/>
      <c r="N9" s="201"/>
    </row>
    <row r="10" spans="1:1024">
      <c r="A10" s="104">
        <f>'P. PREÇO'!$A12</f>
        <v>6</v>
      </c>
      <c r="B10" s="187" t="str">
        <f>'P. PREÇO'!$B12</f>
        <v>PROJETO ESTRUTURAL, INCLUINDO FUNDAÇÕES</v>
      </c>
      <c r="C10" s="15"/>
      <c r="D10" s="15"/>
      <c r="E10" s="202"/>
      <c r="F10" s="15"/>
      <c r="G10" s="15"/>
      <c r="H10" s="18"/>
      <c r="I10" s="15"/>
      <c r="J10" s="15"/>
      <c r="K10" s="15"/>
      <c r="L10" s="15"/>
      <c r="M10" s="201"/>
      <c r="N10" s="201"/>
    </row>
    <row r="11" spans="1:1024">
      <c r="A11" s="104">
        <f>'P. PREÇO'!$A13</f>
        <v>7</v>
      </c>
      <c r="B11" s="187" t="str">
        <f>'P. PREÇO'!$B13</f>
        <v>PROJETO ELÉTRICO E ILUMINAÇÃO EXTERNA</v>
      </c>
      <c r="C11" s="95"/>
      <c r="D11" s="15"/>
      <c r="E11" s="15"/>
      <c r="F11" s="15"/>
      <c r="G11" s="15"/>
      <c r="H11" s="15"/>
      <c r="I11" s="15"/>
      <c r="J11" s="15"/>
      <c r="K11" s="15"/>
      <c r="L11" s="15"/>
      <c r="M11" s="201"/>
      <c r="N11" s="201"/>
    </row>
    <row r="12" spans="1:1024">
      <c r="A12" s="258" t="s">
        <v>232</v>
      </c>
      <c r="B12" s="187" t="str">
        <f>'P. PREÇO'!B14</f>
        <v xml:space="preserve">PROJETO ELÉTRICO  </v>
      </c>
      <c r="C12" s="95"/>
      <c r="D12" s="15"/>
      <c r="E12" s="15"/>
      <c r="F12" s="15"/>
      <c r="G12" s="18"/>
      <c r="H12" s="15"/>
      <c r="I12" s="202"/>
      <c r="J12" s="15"/>
      <c r="K12" s="15"/>
      <c r="L12" s="202"/>
      <c r="M12" s="201"/>
      <c r="N12" s="201"/>
    </row>
    <row r="13" spans="1:1024">
      <c r="A13" s="258" t="s">
        <v>234</v>
      </c>
      <c r="B13" s="187" t="str">
        <f>'P. PREÇO'!B15</f>
        <v>ILUMINAÇÃO EXTERNA</v>
      </c>
      <c r="C13" s="95"/>
      <c r="D13" s="15"/>
      <c r="E13" s="15"/>
      <c r="F13" s="15"/>
      <c r="G13" s="18"/>
      <c r="H13" s="15"/>
      <c r="I13" s="202"/>
      <c r="J13" s="15"/>
      <c r="K13" s="15"/>
      <c r="L13" s="202"/>
      <c r="M13" s="201"/>
      <c r="N13" s="201"/>
    </row>
    <row r="14" spans="1:1024">
      <c r="A14" s="104">
        <f>'P. PREÇO'!$A16</f>
        <v>8</v>
      </c>
      <c r="B14" s="187" t="str">
        <f>'P. PREÇO'!$B16</f>
        <v xml:space="preserve">PROJETO CABEAMENTO ESTRUTURADO </v>
      </c>
      <c r="C14" s="95"/>
      <c r="D14" s="15"/>
      <c r="E14" s="15"/>
      <c r="F14" s="208"/>
      <c r="G14" s="15"/>
      <c r="H14" s="202"/>
      <c r="I14" s="15"/>
      <c r="J14" s="15"/>
      <c r="K14" s="15"/>
      <c r="L14" s="15"/>
      <c r="M14" s="201"/>
      <c r="N14" s="201"/>
    </row>
    <row r="15" spans="1:1024">
      <c r="A15" s="104">
        <f>'P. PREÇO'!$A17</f>
        <v>9</v>
      </c>
      <c r="B15" s="187" t="str">
        <f>'P. PREÇO'!$B17</f>
        <v>PROJETO CFTV</v>
      </c>
      <c r="C15" s="95"/>
      <c r="D15" s="15"/>
      <c r="E15" s="15"/>
      <c r="F15" s="208"/>
      <c r="G15" s="15"/>
      <c r="H15" s="202"/>
      <c r="I15" s="15"/>
      <c r="J15" s="15"/>
      <c r="K15" s="15"/>
      <c r="L15" s="15"/>
      <c r="M15" s="201"/>
      <c r="N15" s="201"/>
    </row>
    <row r="16" spans="1:1024" s="206" customFormat="1">
      <c r="A16" s="104">
        <f>'P. PREÇO'!$A18</f>
        <v>10</v>
      </c>
      <c r="B16" s="25" t="str">
        <f>'P. PREÇO'!$B18</f>
        <v>PROJETO SONORIZAÇÃO</v>
      </c>
      <c r="C16" s="209"/>
      <c r="D16" s="203"/>
      <c r="E16" s="203"/>
      <c r="F16" s="208"/>
      <c r="G16" s="203"/>
      <c r="H16" s="202"/>
      <c r="I16" s="203"/>
      <c r="J16" s="203"/>
      <c r="K16" s="203"/>
      <c r="L16" s="203"/>
      <c r="M16" s="205"/>
      <c r="N16" s="205"/>
      <c r="AMB16" s="207"/>
      <c r="AMC16" s="207"/>
      <c r="AMD16" s="207"/>
      <c r="AME16" s="207"/>
      <c r="AMF16" s="207"/>
      <c r="AMG16" s="207"/>
      <c r="AMH16" s="207"/>
      <c r="AMI16" s="207"/>
      <c r="AMJ16" s="207"/>
    </row>
    <row r="17" spans="1:1024">
      <c r="A17" s="104">
        <f>'P. PREÇO'!$A19</f>
        <v>11</v>
      </c>
      <c r="B17" s="187" t="str">
        <f>'P. PREÇO'!$B19</f>
        <v xml:space="preserve">PROJETO CLIMATIZAÇÃO </v>
      </c>
      <c r="C17" s="95"/>
      <c r="D17" s="15"/>
      <c r="E17" s="15"/>
      <c r="F17" s="202"/>
      <c r="G17" s="15"/>
      <c r="H17" s="202"/>
      <c r="I17" s="15"/>
      <c r="J17" s="15"/>
      <c r="K17" s="15"/>
      <c r="L17" s="15"/>
      <c r="M17" s="201"/>
      <c r="N17" s="201"/>
    </row>
    <row r="18" spans="1:1024">
      <c r="A18" s="104">
        <f>'P. PREÇO'!$A20</f>
        <v>12</v>
      </c>
      <c r="B18" s="187" t="str">
        <f>'P. PREÇO'!$B20</f>
        <v>PROJETO HIDRÁULICO</v>
      </c>
      <c r="C18" s="95"/>
      <c r="D18" s="15"/>
      <c r="E18" s="15"/>
      <c r="F18" s="202"/>
      <c r="G18" s="15"/>
      <c r="H18" s="202"/>
      <c r="I18" s="15"/>
      <c r="J18" s="15"/>
      <c r="K18" s="15"/>
      <c r="L18" s="202"/>
      <c r="M18" s="201"/>
      <c r="N18" s="201"/>
    </row>
    <row r="19" spans="1:1024">
      <c r="A19" s="104">
        <f>'P. PREÇO'!$A21</f>
        <v>13</v>
      </c>
      <c r="B19" s="187" t="str">
        <f>'P. PREÇO'!$B21</f>
        <v>PROJETO ESGOTOS SANITÁRIOS</v>
      </c>
      <c r="C19" s="95"/>
      <c r="D19" s="15"/>
      <c r="E19" s="15"/>
      <c r="F19" s="202"/>
      <c r="G19" s="15"/>
      <c r="H19" s="202"/>
      <c r="I19" s="15"/>
      <c r="J19" s="15"/>
      <c r="K19" s="15"/>
      <c r="L19" s="202"/>
      <c r="M19" s="201"/>
      <c r="N19" s="201"/>
    </row>
    <row r="20" spans="1:1024">
      <c r="A20" s="104">
        <f>'P. PREÇO'!$A22</f>
        <v>14</v>
      </c>
      <c r="B20" s="187" t="str">
        <f>'P. PREÇO'!$B22</f>
        <v>PROJETO DRENAGEM PLUVIAL</v>
      </c>
      <c r="C20" s="95"/>
      <c r="D20" s="15"/>
      <c r="E20" s="15"/>
      <c r="F20" s="202"/>
      <c r="G20" s="15"/>
      <c r="H20" s="202"/>
      <c r="I20" s="15"/>
      <c r="J20" s="15"/>
      <c r="K20" s="15"/>
      <c r="L20" s="202"/>
      <c r="M20" s="201"/>
      <c r="N20" s="201"/>
    </row>
    <row r="21" spans="1:1024" s="212" customFormat="1">
      <c r="A21" s="104">
        <f>'P. PREÇO'!$A23</f>
        <v>15</v>
      </c>
      <c r="B21" s="25" t="str">
        <f>'P. PREÇO'!$B23</f>
        <v xml:space="preserve">PROJETO DE IRRIGAÇÃO </v>
      </c>
      <c r="C21" s="95"/>
      <c r="D21" s="15"/>
      <c r="E21" s="15"/>
      <c r="F21" s="15"/>
      <c r="G21" s="15"/>
      <c r="H21" s="15"/>
      <c r="I21" s="15"/>
      <c r="J21" s="15"/>
      <c r="K21" s="15"/>
      <c r="L21" s="210"/>
      <c r="M21" s="211"/>
      <c r="N21" s="211"/>
      <c r="AMB21" s="213"/>
      <c r="AMC21" s="213"/>
      <c r="AMD21" s="213"/>
      <c r="AME21" s="213"/>
      <c r="AMF21" s="213"/>
      <c r="AMG21" s="213"/>
      <c r="AMH21" s="213"/>
      <c r="AMI21" s="213"/>
      <c r="AMJ21" s="213"/>
    </row>
    <row r="22" spans="1:1024" s="212" customFormat="1">
      <c r="A22" s="104" t="str">
        <f>'P. PREÇO'!A24</f>
        <v>15.1</v>
      </c>
      <c r="B22" s="25" t="str">
        <f>'P. PREÇO'!B24</f>
        <v>ÁREAS VERDES/JARDINS</v>
      </c>
      <c r="C22" s="95"/>
      <c r="D22" s="15"/>
      <c r="E22" s="15"/>
      <c r="F22" s="202"/>
      <c r="G22" s="15"/>
      <c r="H22" s="202"/>
      <c r="I22" s="15"/>
      <c r="J22" s="15"/>
      <c r="K22" s="15"/>
      <c r="L22" s="210"/>
      <c r="M22" s="211"/>
      <c r="N22" s="211"/>
      <c r="AMB22" s="213"/>
      <c r="AMC22" s="213"/>
      <c r="AMD22" s="213"/>
      <c r="AME22" s="213"/>
      <c r="AMF22" s="213"/>
      <c r="AMG22" s="213"/>
      <c r="AMH22" s="213"/>
      <c r="AMI22" s="213"/>
      <c r="AMJ22" s="213"/>
    </row>
    <row r="23" spans="1:1024" ht="27" customHeight="1">
      <c r="A23" s="104">
        <f>'P. PREÇO'!$A25</f>
        <v>16</v>
      </c>
      <c r="B23" s="187" t="str">
        <f>'P. PREÇO'!$B25</f>
        <v>PROJETO DE PREVENÇÃO E COMBATE A INCÊNDIO E PÂNICO</v>
      </c>
      <c r="C23" s="95"/>
      <c r="D23" s="15"/>
      <c r="E23" s="202"/>
      <c r="F23" s="15"/>
      <c r="G23" s="15"/>
      <c r="H23" s="15"/>
      <c r="I23" s="202"/>
      <c r="J23" s="15"/>
      <c r="K23" s="15"/>
      <c r="L23" s="202"/>
      <c r="M23" s="201"/>
      <c r="N23" s="201"/>
    </row>
    <row r="24" spans="1:1024">
      <c r="A24" s="104">
        <f>'P. PREÇO'!$A26</f>
        <v>17</v>
      </c>
      <c r="B24" s="187" t="str">
        <f>'P. PREÇO'!$B26</f>
        <v>RELATÓRIO ANÁLISE DE RISCO - PDA</v>
      </c>
      <c r="C24" s="95"/>
      <c r="D24" s="15"/>
      <c r="E24" s="202"/>
      <c r="F24" s="15"/>
      <c r="G24" s="15"/>
      <c r="H24" s="15"/>
      <c r="I24" s="15"/>
      <c r="J24" s="15"/>
      <c r="K24" s="15"/>
      <c r="L24" s="202"/>
      <c r="M24" s="201"/>
      <c r="N24" s="201"/>
    </row>
    <row r="25" spans="1:1024" ht="25.5">
      <c r="A25" s="104">
        <f>'P. PREÇO'!$A27</f>
        <v>18</v>
      </c>
      <c r="B25" s="187" t="str">
        <f>'P. PREÇO'!$B27</f>
        <v>PROJETO DE PROTEÇÃO CONTRA DESCARGAS ATMOSFÉRICAS (PDA)</v>
      </c>
      <c r="C25" s="95"/>
      <c r="D25" s="15"/>
      <c r="E25" s="15"/>
      <c r="F25" s="15"/>
      <c r="G25" s="15"/>
      <c r="H25" s="15"/>
      <c r="I25" s="15"/>
      <c r="J25" s="15"/>
      <c r="K25" s="15"/>
      <c r="L25" s="15"/>
      <c r="M25" s="201"/>
      <c r="N25" s="201"/>
    </row>
    <row r="26" spans="1:1024" ht="25.5">
      <c r="A26" s="104" t="str">
        <f>'P. PREÇO'!$A28</f>
        <v>18.1</v>
      </c>
      <c r="B26" s="187" t="str">
        <f>'P. PREÇO'!$B28</f>
        <v>PROJETO DE SISTEMA DE PROTEÇÃO CONTRA DESCARGAS ATMOSFÉRICAS (SPDA)</v>
      </c>
      <c r="C26" s="95"/>
      <c r="D26" s="15"/>
      <c r="E26" s="15"/>
      <c r="F26" s="15"/>
      <c r="G26" s="202"/>
      <c r="H26" s="15"/>
      <c r="I26" s="202"/>
      <c r="J26" s="15"/>
      <c r="K26" s="15"/>
      <c r="L26" s="15"/>
      <c r="M26" s="201"/>
      <c r="N26" s="201"/>
    </row>
    <row r="27" spans="1:1024" ht="29.45" customHeight="1">
      <c r="A27" s="104" t="str">
        <f>'P. PREÇO'!$A29</f>
        <v>18.2</v>
      </c>
      <c r="B27" s="187" t="str">
        <f>'P. PREÇO'!$B29</f>
        <v>PROJETO DE MEDIDA DE PROTEÇÃO CONTRA SURTOS (MPS)</v>
      </c>
      <c r="C27" s="95"/>
      <c r="D27" s="15"/>
      <c r="E27" s="15"/>
      <c r="F27" s="15"/>
      <c r="G27" s="202"/>
      <c r="H27" s="15"/>
      <c r="I27" s="202"/>
      <c r="J27" s="15"/>
      <c r="K27" s="15"/>
      <c r="L27" s="15"/>
      <c r="M27" s="201"/>
      <c r="N27" s="201"/>
    </row>
    <row r="28" spans="1:1024">
      <c r="A28" s="104">
        <f>'P. PREÇO'!$A30</f>
        <v>19</v>
      </c>
      <c r="B28" s="187" t="str">
        <f>'P. PREÇO'!$B30</f>
        <v>PROJETO GLP/GN</v>
      </c>
      <c r="C28" s="95"/>
      <c r="D28" s="15"/>
      <c r="E28" s="15"/>
      <c r="F28" s="15"/>
      <c r="G28" s="202"/>
      <c r="H28" s="15"/>
      <c r="I28" s="202"/>
      <c r="J28" s="15"/>
      <c r="K28" s="15"/>
      <c r="L28" s="208"/>
      <c r="M28" s="201"/>
      <c r="N28" s="201"/>
    </row>
    <row r="29" spans="1:1024">
      <c r="A29" s="104">
        <f>'P. PREÇO'!$A31</f>
        <v>20</v>
      </c>
      <c r="B29" s="187" t="str">
        <f>'P. PREÇO'!B31</f>
        <v>RELATÓRIO DE SUSTENTABILIDADE ENCE</v>
      </c>
      <c r="C29" s="95"/>
      <c r="D29" s="15"/>
      <c r="E29" s="202"/>
      <c r="F29" s="15"/>
      <c r="G29" s="202"/>
      <c r="H29" s="15"/>
      <c r="I29" s="15"/>
      <c r="J29" s="15"/>
      <c r="K29" s="15"/>
      <c r="L29" s="15"/>
      <c r="M29" s="201"/>
      <c r="N29" s="201"/>
    </row>
    <row r="30" spans="1:1024" ht="12.95" customHeight="1">
      <c r="A30" s="104">
        <f>'P. PREÇO'!$A32</f>
        <v>21</v>
      </c>
      <c r="B30" s="187" t="str">
        <f>'P. PREÇO'!$B32</f>
        <v>PROJETO COMUNICAÇÃO VISUAL</v>
      </c>
      <c r="C30" s="95"/>
      <c r="D30" s="15"/>
      <c r="E30" s="15"/>
      <c r="F30" s="202"/>
      <c r="G30" s="15"/>
      <c r="H30" s="15"/>
      <c r="I30" s="15"/>
      <c r="J30" s="202"/>
      <c r="K30" s="15"/>
      <c r="L30" s="15"/>
      <c r="M30" s="201"/>
      <c r="N30" s="201"/>
    </row>
    <row r="31" spans="1:1024" ht="12.95" customHeight="1">
      <c r="A31" s="104">
        <f>'P. PREÇO'!$A33</f>
        <v>22</v>
      </c>
      <c r="B31" s="187" t="str">
        <f>'P. PREÇO'!$B33</f>
        <v>PLANO DE GERENCIAMENTO DE RESÍDUOS</v>
      </c>
      <c r="C31" s="95"/>
      <c r="D31" s="15"/>
      <c r="E31" s="15"/>
      <c r="F31" s="15"/>
      <c r="G31" s="15"/>
      <c r="H31" s="15"/>
      <c r="I31" s="202"/>
      <c r="J31" s="15"/>
      <c r="K31" s="15"/>
      <c r="L31" s="202"/>
      <c r="M31" s="201"/>
      <c r="N31" s="201"/>
    </row>
    <row r="32" spans="1:1024">
      <c r="A32" s="104">
        <f>'P. PREÇO'!$A34</f>
        <v>23</v>
      </c>
      <c r="B32" s="187" t="str">
        <f>'P. PREÇO'!$B34</f>
        <v>PROJETO COMPATIBILIZAÇÃO DE PROJETOS</v>
      </c>
      <c r="C32" s="95"/>
      <c r="D32" s="15"/>
      <c r="E32" s="15"/>
      <c r="F32" s="15"/>
      <c r="G32" s="15"/>
      <c r="H32" s="15"/>
      <c r="I32" s="202"/>
      <c r="J32" s="15"/>
      <c r="K32" s="202"/>
      <c r="L32" s="202"/>
      <c r="M32" s="201"/>
      <c r="N32" s="201"/>
    </row>
    <row r="33" spans="1:14" s="195" customFormat="1" ht="24" customHeight="1">
      <c r="A33" s="104">
        <f>'P. PREÇO'!$A35</f>
        <v>24</v>
      </c>
      <c r="B33" s="187" t="str">
        <f>'P. PREÇO'!$B35</f>
        <v>ORÇAMENTO E ESPECIFICAÇÕES TÉCNICAS DA OBRA</v>
      </c>
      <c r="C33" s="95"/>
      <c r="D33" s="15"/>
      <c r="E33" s="15"/>
      <c r="F33" s="15"/>
      <c r="G33" s="15"/>
      <c r="H33" s="15"/>
      <c r="I33" s="202"/>
      <c r="J33" s="15"/>
      <c r="K33" s="202"/>
      <c r="L33" s="214"/>
      <c r="M33" s="201"/>
      <c r="N33" s="201"/>
    </row>
    <row r="34" spans="1:14" s="195" customFormat="1" ht="24" customHeight="1">
      <c r="A34" s="215"/>
      <c r="B34" s="216"/>
      <c r="C34" s="217"/>
      <c r="D34" s="218"/>
      <c r="E34" s="218"/>
      <c r="F34" s="218"/>
      <c r="G34" s="218"/>
      <c r="H34" s="218"/>
      <c r="I34" s="218"/>
      <c r="J34" s="218"/>
      <c r="K34" s="218"/>
      <c r="L34" s="219"/>
      <c r="M34" s="201"/>
      <c r="N34" s="201"/>
    </row>
    <row r="35" spans="1:14" ht="50.25" customHeight="1"/>
    <row r="36" spans="1:14"/>
    <row r="37" spans="1:14"/>
    <row r="38" spans="1:14"/>
    <row r="39" spans="1:14"/>
    <row r="40" spans="1:14"/>
    <row r="41" spans="1:14"/>
    <row r="42" spans="1:14"/>
    <row r="43" spans="1:14"/>
    <row r="44" spans="1:14"/>
    <row r="45" spans="1:14"/>
    <row r="46" spans="1:14"/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  <row r="65537"/>
    <row r="65538"/>
    <row r="65539"/>
    <row r="65540"/>
    <row r="65541"/>
    <row r="65542"/>
    <row r="65543"/>
    <row r="65544"/>
    <row r="65545"/>
    <row r="65546"/>
    <row r="65547"/>
    <row r="65548"/>
    <row r="65549"/>
    <row r="65550"/>
    <row r="65551"/>
    <row r="65552"/>
    <row r="65553"/>
  </sheetData>
  <mergeCells count="1">
    <mergeCell ref="A1:L1"/>
  </mergeCells>
  <printOptions horizontalCentered="1"/>
  <pageMargins left="0.62986111111111098" right="0.82708333333333295" top="0.51180555555555596" bottom="0.39374999999999999" header="0.27569444444444402" footer="0.118055555555556"/>
  <pageSetup paperSize="9" scale="74" firstPageNumber="0" orientation="landscape" horizontalDpi="300" verticalDpi="300" r:id="rId1"/>
  <headerFooter>
    <oddHeader>&amp;C&amp;"Times New Roman,Normal"&amp;12CRONOGRAMA DE  ENTREGA</oddHeader>
    <oddFooter>&amp;C&amp;"Times New Roman,Normal"&amp;12&amp;P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K1065"/>
  <sheetViews>
    <sheetView showZeros="0" zoomScale="95" zoomScaleNormal="95" workbookViewId="0">
      <pane xSplit="3" ySplit="3" topLeftCell="E4" activePane="bottomRight" state="frozen"/>
      <selection pane="topRight" activeCell="D1" sqref="D1"/>
      <selection pane="bottomLeft" activeCell="A22" sqref="A22"/>
      <selection pane="bottomRight" sqref="A1:R74"/>
    </sheetView>
  </sheetViews>
  <sheetFormatPr defaultRowHeight="12.75" zeroHeight="1"/>
  <cols>
    <col min="1" max="1" width="5.85546875" style="195" customWidth="1"/>
    <col min="2" max="2" width="43.140625" style="196" customWidth="1"/>
    <col min="3" max="3" width="12" style="197" customWidth="1"/>
    <col min="4" max="4" width="8.140625" style="197" customWidth="1"/>
    <col min="5" max="5" width="8.42578125" style="197" customWidth="1"/>
    <col min="6" max="6" width="10.42578125" style="198" customWidth="1"/>
    <col min="7" max="7" width="7.85546875" style="198" customWidth="1"/>
    <col min="8" max="8" width="10.28515625" style="198" customWidth="1"/>
    <col min="9" max="9" width="8.5703125" style="198" customWidth="1"/>
    <col min="10" max="10" width="10" style="198" customWidth="1"/>
    <col min="11" max="11" width="9.85546875" style="198" customWidth="1"/>
    <col min="12" max="12" width="10.85546875" style="198" customWidth="1"/>
    <col min="13" max="13" width="10.5703125" style="198" customWidth="1"/>
    <col min="14" max="14" width="10.85546875" style="198" customWidth="1"/>
    <col min="15" max="15" width="9.5703125" style="198" customWidth="1"/>
    <col min="16" max="16" width="9.42578125" style="198" customWidth="1"/>
    <col min="17" max="17" width="10.42578125" style="198" customWidth="1"/>
    <col min="18" max="18" width="14.42578125" style="198" customWidth="1"/>
    <col min="19" max="19" width="11.28515625" style="198" customWidth="1"/>
    <col min="20" max="20" width="12.7109375" style="198" customWidth="1"/>
    <col min="21" max="21" width="10.7109375" style="198" customWidth="1"/>
    <col min="22" max="22" width="11.85546875" style="198" customWidth="1"/>
    <col min="23" max="23" width="12.28515625" style="198" customWidth="1"/>
    <col min="24" max="24" width="15.28515625" style="199" customWidth="1"/>
    <col min="25" max="1025" width="11.42578125" style="199" customWidth="1"/>
  </cols>
  <sheetData>
    <row r="1" spans="1:33" ht="20.25" customHeight="1">
      <c r="A1" s="315" t="s">
        <v>250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220"/>
      <c r="T1" s="220"/>
      <c r="U1" s="220"/>
      <c r="V1" s="220"/>
      <c r="W1" s="220"/>
      <c r="X1" s="220"/>
    </row>
    <row r="2" spans="1:33" ht="33.75" customHeight="1">
      <c r="A2" s="320" t="str">
        <f>ÁREAS!$A$1</f>
        <v>ELABORAÇÃO DOS PROJETOS EXECUTIVOS DE ARQUITETURA E COMPLEMENTARES DE ENGENHARIA E INFRAESTRUTURA PARA REFORMA E AMPLIAÇÃO DA 4ª DELEGACIA METROPOLITANA DE ARACAJU/SE.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221"/>
      <c r="T2" s="221"/>
      <c r="U2" s="221"/>
      <c r="V2" s="221"/>
      <c r="W2" s="221"/>
      <c r="X2" s="221"/>
      <c r="Y2" s="222"/>
      <c r="Z2" s="222"/>
      <c r="AA2" s="222"/>
      <c r="AB2" s="222"/>
      <c r="AC2" s="222"/>
      <c r="AD2" s="222"/>
      <c r="AE2" s="222"/>
      <c r="AF2" s="222"/>
      <c r="AG2" s="222"/>
    </row>
    <row r="3" spans="1:33" s="201" customFormat="1" ht="28.5" customHeight="1">
      <c r="A3" s="200" t="s">
        <v>1</v>
      </c>
      <c r="B3" s="7" t="s">
        <v>239</v>
      </c>
      <c r="C3" s="177" t="s">
        <v>251</v>
      </c>
      <c r="D3" s="177" t="s">
        <v>252</v>
      </c>
      <c r="E3" s="177" t="s">
        <v>253</v>
      </c>
      <c r="F3" s="177" t="s">
        <v>254</v>
      </c>
      <c r="G3" s="177" t="s">
        <v>255</v>
      </c>
      <c r="H3" s="177" t="s">
        <v>256</v>
      </c>
      <c r="I3" s="177" t="s">
        <v>257</v>
      </c>
      <c r="J3" s="177" t="s">
        <v>258</v>
      </c>
      <c r="K3" s="177" t="s">
        <v>259</v>
      </c>
      <c r="L3" s="177" t="s">
        <v>260</v>
      </c>
      <c r="M3" s="177" t="s">
        <v>261</v>
      </c>
      <c r="N3" s="177" t="s">
        <v>262</v>
      </c>
      <c r="O3" s="177" t="s">
        <v>263</v>
      </c>
      <c r="P3" s="177" t="s">
        <v>264</v>
      </c>
      <c r="Q3" s="177" t="s">
        <v>265</v>
      </c>
      <c r="R3" s="177" t="s">
        <v>92</v>
      </c>
      <c r="S3" s="223"/>
      <c r="T3" s="223"/>
      <c r="U3" s="223"/>
      <c r="V3" s="223"/>
      <c r="W3" s="223"/>
      <c r="X3" s="223"/>
      <c r="Y3" s="224"/>
      <c r="Z3" s="224"/>
      <c r="AA3" s="224"/>
      <c r="AB3" s="224"/>
      <c r="AC3" s="224"/>
      <c r="AD3" s="224"/>
      <c r="AE3" s="224"/>
      <c r="AF3" s="224"/>
      <c r="AG3" s="224"/>
    </row>
    <row r="4" spans="1:33" ht="12.95" customHeight="1">
      <c r="A4" s="321">
        <f>'P. PREÇO'!$A$5</f>
        <v>1</v>
      </c>
      <c r="B4" s="322" t="str">
        <f>'P. PREÇO'!$B$5</f>
        <v xml:space="preserve">PROJETO DE ARQUITETURA </v>
      </c>
      <c r="C4" s="15">
        <f>'P. PREÇO'!F5</f>
        <v>0</v>
      </c>
      <c r="D4" s="15">
        <f t="shared" ref="D4:R4" si="0">ROUND(($C4*D5),2)</f>
        <v>0</v>
      </c>
      <c r="E4" s="15">
        <f t="shared" si="0"/>
        <v>0</v>
      </c>
      <c r="F4" s="15">
        <f t="shared" si="0"/>
        <v>0</v>
      </c>
      <c r="G4" s="15">
        <f t="shared" si="0"/>
        <v>0</v>
      </c>
      <c r="H4" s="15">
        <f t="shared" si="0"/>
        <v>0</v>
      </c>
      <c r="I4" s="15">
        <f t="shared" si="0"/>
        <v>0</v>
      </c>
      <c r="J4" s="15">
        <f t="shared" si="0"/>
        <v>0</v>
      </c>
      <c r="K4" s="15">
        <f t="shared" si="0"/>
        <v>0</v>
      </c>
      <c r="L4" s="15">
        <f t="shared" si="0"/>
        <v>0</v>
      </c>
      <c r="M4" s="15">
        <f t="shared" si="0"/>
        <v>0</v>
      </c>
      <c r="N4" s="15">
        <f t="shared" si="0"/>
        <v>0</v>
      </c>
      <c r="O4" s="15">
        <f t="shared" si="0"/>
        <v>0</v>
      </c>
      <c r="P4" s="15">
        <f t="shared" si="0"/>
        <v>0</v>
      </c>
      <c r="Q4" s="15">
        <f t="shared" si="0"/>
        <v>0</v>
      </c>
      <c r="R4" s="15">
        <f t="shared" si="0"/>
        <v>0</v>
      </c>
      <c r="S4" s="225"/>
      <c r="T4" s="225"/>
      <c r="U4" s="226"/>
      <c r="V4" s="225"/>
      <c r="W4" s="225"/>
      <c r="X4" s="225"/>
      <c r="Y4" s="198"/>
    </row>
    <row r="5" spans="1:33" ht="12.95" customHeight="1">
      <c r="A5" s="321"/>
      <c r="B5" s="322"/>
      <c r="C5" s="227">
        <v>0</v>
      </c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5"/>
      <c r="T5" s="228"/>
      <c r="U5" s="229"/>
      <c r="V5" s="228"/>
      <c r="W5" s="228"/>
      <c r="X5" s="228"/>
      <c r="Y5" s="198"/>
    </row>
    <row r="6" spans="1:33" ht="12.95" customHeight="1">
      <c r="A6" s="321" t="str">
        <f>'P. PREÇO'!A6</f>
        <v>1.1</v>
      </c>
      <c r="B6" s="322" t="str">
        <f>'P. PREÇO'!B6</f>
        <v>MAQUETE ELETRÔNICA</v>
      </c>
      <c r="C6" s="15">
        <f>'P. PREÇO'!F6</f>
        <v>4800</v>
      </c>
      <c r="D6" s="15">
        <f t="shared" ref="D6:K6" si="1">ROUND(($C6*D7),2)</f>
        <v>0</v>
      </c>
      <c r="E6" s="15">
        <f t="shared" si="1"/>
        <v>0</v>
      </c>
      <c r="F6" s="15">
        <f t="shared" si="1"/>
        <v>0</v>
      </c>
      <c r="G6" s="15">
        <f t="shared" si="1"/>
        <v>0</v>
      </c>
      <c r="H6" s="15">
        <f t="shared" si="1"/>
        <v>0</v>
      </c>
      <c r="I6" s="15">
        <f t="shared" si="1"/>
        <v>0</v>
      </c>
      <c r="J6" s="15">
        <f t="shared" si="1"/>
        <v>2400</v>
      </c>
      <c r="K6" s="15">
        <f t="shared" si="1"/>
        <v>0</v>
      </c>
      <c r="L6" s="15"/>
      <c r="M6" s="15">
        <f t="shared" ref="M6:R6" si="2">ROUND(($C6*M7),2)</f>
        <v>0</v>
      </c>
      <c r="N6" s="15">
        <f t="shared" si="2"/>
        <v>0</v>
      </c>
      <c r="O6" s="15">
        <f t="shared" si="2"/>
        <v>0</v>
      </c>
      <c r="P6" s="15">
        <f t="shared" si="2"/>
        <v>2400</v>
      </c>
      <c r="Q6" s="15">
        <f t="shared" si="2"/>
        <v>0</v>
      </c>
      <c r="R6" s="15">
        <f t="shared" si="2"/>
        <v>0</v>
      </c>
      <c r="S6" s="225"/>
      <c r="T6" s="225"/>
      <c r="U6" s="225"/>
      <c r="V6" s="225"/>
      <c r="W6" s="225"/>
      <c r="X6" s="225"/>
      <c r="Y6" s="198"/>
    </row>
    <row r="7" spans="1:33" ht="12.95" customHeight="1">
      <c r="A7" s="321"/>
      <c r="B7" s="322"/>
      <c r="C7" s="227">
        <v>1</v>
      </c>
      <c r="D7" s="227"/>
      <c r="E7" s="227"/>
      <c r="F7" s="227"/>
      <c r="G7" s="227"/>
      <c r="H7" s="227"/>
      <c r="I7" s="227"/>
      <c r="J7" s="227">
        <v>0.5</v>
      </c>
      <c r="K7" s="227"/>
      <c r="L7" s="227"/>
      <c r="M7" s="227"/>
      <c r="N7" s="227"/>
      <c r="O7" s="227"/>
      <c r="P7" s="227">
        <v>0.5</v>
      </c>
      <c r="Q7" s="227"/>
      <c r="R7" s="227"/>
      <c r="S7" s="225"/>
      <c r="T7" s="228"/>
      <c r="U7" s="229"/>
      <c r="V7" s="228"/>
      <c r="W7" s="228"/>
      <c r="X7" s="228"/>
      <c r="Y7" s="198"/>
    </row>
    <row r="8" spans="1:33" ht="12.95" customHeight="1">
      <c r="A8" s="325" t="str">
        <f>'P. PREÇO'!A7</f>
        <v>1.2</v>
      </c>
      <c r="B8" s="323" t="str">
        <f>'P. PREÇO'!B7</f>
        <v>ARQUITETURA DE OBRAS EXISTENTES</v>
      </c>
      <c r="C8" s="256">
        <f>'P. PREÇO'!F7</f>
        <v>9406.82</v>
      </c>
      <c r="D8" s="253"/>
      <c r="E8" s="253"/>
      <c r="F8" s="253"/>
      <c r="G8" s="253"/>
      <c r="H8" s="254">
        <f>ROUND(($C8*H9),2)</f>
        <v>4703.41</v>
      </c>
      <c r="I8" s="253"/>
      <c r="J8" s="253"/>
      <c r="K8" s="253"/>
      <c r="L8" s="253"/>
      <c r="M8" s="253"/>
      <c r="N8" s="253"/>
      <c r="O8" s="254">
        <f>ROUND(($C8*O9),2)</f>
        <v>1881.36</v>
      </c>
      <c r="P8" s="253"/>
      <c r="Q8" s="254">
        <f>ROUND(($C8*Q9),2)</f>
        <v>2822.05</v>
      </c>
      <c r="R8" s="255">
        <f>'P. PREÇO'!$G$7</f>
        <v>1881.36</v>
      </c>
      <c r="S8" s="225"/>
      <c r="T8" s="228"/>
      <c r="U8" s="229"/>
      <c r="V8" s="228"/>
      <c r="W8" s="228"/>
      <c r="X8" s="228"/>
      <c r="Y8" s="198"/>
    </row>
    <row r="9" spans="1:33" ht="12.95" customHeight="1">
      <c r="A9" s="326"/>
      <c r="B9" s="324"/>
      <c r="C9" s="257">
        <v>1</v>
      </c>
      <c r="D9" s="227"/>
      <c r="E9" s="227"/>
      <c r="F9" s="227"/>
      <c r="G9" s="227"/>
      <c r="H9" s="227">
        <v>0.5</v>
      </c>
      <c r="I9" s="227"/>
      <c r="J9" s="227"/>
      <c r="K9" s="227"/>
      <c r="L9" s="227"/>
      <c r="M9" s="227"/>
      <c r="N9" s="227"/>
      <c r="O9" s="227">
        <v>0.2</v>
      </c>
      <c r="P9" s="227"/>
      <c r="Q9" s="227">
        <v>0.3</v>
      </c>
      <c r="R9" s="227"/>
      <c r="S9" s="225"/>
      <c r="T9" s="228"/>
      <c r="U9" s="229"/>
      <c r="V9" s="228"/>
      <c r="W9" s="228"/>
      <c r="X9" s="228"/>
      <c r="Y9" s="198"/>
    </row>
    <row r="10" spans="1:33" ht="12.95" customHeight="1">
      <c r="A10" s="321">
        <f>'P. PREÇO'!$A$8</f>
        <v>2</v>
      </c>
      <c r="B10" s="322" t="str">
        <f>'P. PREÇO'!$B$8</f>
        <v>PROJETO DE URBANIZAÇÃO</v>
      </c>
      <c r="C10" s="15">
        <f>'P. PREÇO'!$F$8</f>
        <v>1250</v>
      </c>
      <c r="D10" s="15">
        <f t="shared" ref="D10:I10" si="3">ROUND(($C10*D11),2)</f>
        <v>0</v>
      </c>
      <c r="E10" s="15">
        <f t="shared" si="3"/>
        <v>0</v>
      </c>
      <c r="F10" s="15">
        <f t="shared" si="3"/>
        <v>0</v>
      </c>
      <c r="G10" s="15">
        <f t="shared" si="3"/>
        <v>0</v>
      </c>
      <c r="H10" s="15">
        <f t="shared" si="3"/>
        <v>625</v>
      </c>
      <c r="I10" s="15">
        <f t="shared" si="3"/>
        <v>0</v>
      </c>
      <c r="J10" s="15"/>
      <c r="K10" s="15">
        <f t="shared" ref="K10:Q10" si="4">ROUND(($C10*K11),2)</f>
        <v>0</v>
      </c>
      <c r="L10" s="15">
        <f t="shared" si="4"/>
        <v>625</v>
      </c>
      <c r="M10" s="15">
        <f t="shared" si="4"/>
        <v>0</v>
      </c>
      <c r="N10" s="15">
        <f t="shared" si="4"/>
        <v>0</v>
      </c>
      <c r="O10" s="15">
        <f t="shared" si="4"/>
        <v>0</v>
      </c>
      <c r="P10" s="15">
        <f t="shared" si="4"/>
        <v>0</v>
      </c>
      <c r="Q10" s="15">
        <f t="shared" si="4"/>
        <v>0</v>
      </c>
      <c r="R10" s="15">
        <f>'P. PREÇO'!G8</f>
        <v>0</v>
      </c>
      <c r="S10" s="225"/>
      <c r="T10" s="225"/>
      <c r="U10" s="225"/>
      <c r="V10" s="225"/>
      <c r="W10" s="225"/>
      <c r="X10" s="225"/>
      <c r="Y10" s="198"/>
    </row>
    <row r="11" spans="1:33" ht="12.95" customHeight="1">
      <c r="A11" s="321"/>
      <c r="B11" s="322"/>
      <c r="C11" s="227">
        <v>1</v>
      </c>
      <c r="D11" s="227"/>
      <c r="E11" s="227"/>
      <c r="F11" s="227"/>
      <c r="G11" s="227"/>
      <c r="H11" s="227">
        <v>0.5</v>
      </c>
      <c r="I11" s="227"/>
      <c r="J11" s="227"/>
      <c r="K11" s="227"/>
      <c r="L11" s="227">
        <v>0.5</v>
      </c>
      <c r="M11" s="227"/>
      <c r="N11" s="227"/>
      <c r="O11" s="227"/>
      <c r="P11" s="227">
        <v>0</v>
      </c>
      <c r="Q11" s="227"/>
      <c r="R11" s="227"/>
      <c r="S11" s="225"/>
      <c r="T11" s="228"/>
      <c r="U11" s="229"/>
      <c r="V11" s="228"/>
      <c r="W11" s="228"/>
      <c r="X11" s="228"/>
      <c r="Y11" s="198"/>
    </row>
    <row r="12" spans="1:33" s="212" customFormat="1" ht="12.95" customHeight="1">
      <c r="A12" s="321">
        <f>'P. PREÇO'!$A$9</f>
        <v>3</v>
      </c>
      <c r="B12" s="322" t="str">
        <f>'P. PREÇO'!$B$9</f>
        <v>PROJETO DE PAISAGISMO</v>
      </c>
      <c r="C12" s="15">
        <f>'P. PREÇO'!$F$9</f>
        <v>1250</v>
      </c>
      <c r="D12" s="15">
        <f t="shared" ref="D12:R12" si="5">ROUND(($C12*D13),2)</f>
        <v>0</v>
      </c>
      <c r="E12" s="15">
        <f t="shared" si="5"/>
        <v>0</v>
      </c>
      <c r="F12" s="15">
        <f t="shared" si="5"/>
        <v>0</v>
      </c>
      <c r="G12" s="15">
        <f t="shared" si="5"/>
        <v>0</v>
      </c>
      <c r="H12" s="15">
        <f t="shared" si="5"/>
        <v>625</v>
      </c>
      <c r="I12" s="15">
        <f t="shared" si="5"/>
        <v>0</v>
      </c>
      <c r="J12" s="15">
        <f t="shared" si="5"/>
        <v>0</v>
      </c>
      <c r="K12" s="15">
        <f t="shared" si="5"/>
        <v>0</v>
      </c>
      <c r="L12" s="15">
        <f t="shared" si="5"/>
        <v>625</v>
      </c>
      <c r="M12" s="15">
        <f t="shared" si="5"/>
        <v>0</v>
      </c>
      <c r="N12" s="15">
        <f t="shared" si="5"/>
        <v>0</v>
      </c>
      <c r="O12" s="15">
        <f t="shared" si="5"/>
        <v>0</v>
      </c>
      <c r="P12" s="15">
        <f t="shared" si="5"/>
        <v>0</v>
      </c>
      <c r="Q12" s="15">
        <f t="shared" si="5"/>
        <v>0</v>
      </c>
      <c r="R12" s="15">
        <f t="shared" si="5"/>
        <v>0</v>
      </c>
      <c r="S12" s="225"/>
      <c r="T12" s="230"/>
      <c r="U12" s="230"/>
      <c r="V12" s="230"/>
      <c r="W12" s="230"/>
      <c r="X12" s="230"/>
      <c r="Y12" s="231"/>
    </row>
    <row r="13" spans="1:33" s="212" customFormat="1" ht="12.95" customHeight="1">
      <c r="A13" s="321"/>
      <c r="B13" s="322"/>
      <c r="C13" s="227">
        <v>1</v>
      </c>
      <c r="D13" s="227"/>
      <c r="E13" s="227"/>
      <c r="F13" s="227"/>
      <c r="G13" s="227"/>
      <c r="H13" s="227">
        <v>0.5</v>
      </c>
      <c r="I13" s="227"/>
      <c r="J13" s="227">
        <v>0</v>
      </c>
      <c r="K13" s="227"/>
      <c r="L13" s="227">
        <v>0.5</v>
      </c>
      <c r="M13" s="227"/>
      <c r="N13" s="227"/>
      <c r="O13" s="227"/>
      <c r="P13" s="227">
        <v>0</v>
      </c>
      <c r="Q13" s="227"/>
      <c r="R13" s="227"/>
      <c r="S13" s="225"/>
      <c r="T13" s="232"/>
      <c r="U13" s="232"/>
      <c r="V13" s="232"/>
      <c r="W13" s="232"/>
      <c r="X13" s="232"/>
      <c r="Y13" s="231"/>
    </row>
    <row r="14" spans="1:33" ht="12.95" customHeight="1">
      <c r="A14" s="321">
        <f>'P. PREÇO'!$A$10</f>
        <v>4</v>
      </c>
      <c r="B14" s="322" t="str">
        <f>'P. PREÇO'!$B$10</f>
        <v>PROJETO DE ESTUDOS GEOTÉCNICOS</v>
      </c>
      <c r="C14" s="15">
        <f>'P. PREÇO'!$F$10</f>
        <v>5401.4</v>
      </c>
      <c r="D14" s="15">
        <f t="shared" ref="D14:R14" si="6">ROUND(($C14*D15),2)</f>
        <v>0</v>
      </c>
      <c r="E14" s="15">
        <f t="shared" si="6"/>
        <v>0</v>
      </c>
      <c r="F14" s="15">
        <f t="shared" si="6"/>
        <v>5401.4</v>
      </c>
      <c r="G14" s="15">
        <f t="shared" si="6"/>
        <v>0</v>
      </c>
      <c r="H14" s="15">
        <f t="shared" si="6"/>
        <v>0</v>
      </c>
      <c r="I14" s="15">
        <f t="shared" si="6"/>
        <v>0</v>
      </c>
      <c r="J14" s="15">
        <f t="shared" si="6"/>
        <v>0</v>
      </c>
      <c r="K14" s="15">
        <f t="shared" si="6"/>
        <v>0</v>
      </c>
      <c r="L14" s="15">
        <f t="shared" si="6"/>
        <v>0</v>
      </c>
      <c r="M14" s="15">
        <f t="shared" si="6"/>
        <v>0</v>
      </c>
      <c r="N14" s="15">
        <f t="shared" si="6"/>
        <v>0</v>
      </c>
      <c r="O14" s="15">
        <f t="shared" si="6"/>
        <v>0</v>
      </c>
      <c r="P14" s="15">
        <f t="shared" si="6"/>
        <v>0</v>
      </c>
      <c r="Q14" s="15">
        <f t="shared" si="6"/>
        <v>0</v>
      </c>
      <c r="R14" s="15">
        <f t="shared" si="6"/>
        <v>0</v>
      </c>
      <c r="S14" s="225"/>
      <c r="T14" s="225"/>
      <c r="U14" s="225"/>
      <c r="V14" s="225"/>
      <c r="W14" s="225"/>
      <c r="X14" s="225"/>
      <c r="Y14" s="198"/>
    </row>
    <row r="15" spans="1:33" ht="12.95" customHeight="1">
      <c r="A15" s="321"/>
      <c r="B15" s="322"/>
      <c r="C15" s="227">
        <v>1</v>
      </c>
      <c r="D15" s="227"/>
      <c r="E15" s="227"/>
      <c r="F15" s="227">
        <v>1</v>
      </c>
      <c r="G15" s="227"/>
      <c r="H15" s="227"/>
      <c r="I15" s="227"/>
      <c r="J15" s="227"/>
      <c r="K15" s="227">
        <v>0</v>
      </c>
      <c r="L15" s="227"/>
      <c r="M15" s="227"/>
      <c r="N15" s="227"/>
      <c r="O15" s="227"/>
      <c r="P15" s="227"/>
      <c r="Q15" s="227"/>
      <c r="R15" s="227"/>
      <c r="S15" s="225"/>
      <c r="T15" s="228"/>
      <c r="U15" s="228"/>
      <c r="V15" s="228"/>
      <c r="W15" s="228"/>
      <c r="X15" s="228"/>
      <c r="Y15" s="198"/>
    </row>
    <row r="16" spans="1:33" ht="12.95" customHeight="1">
      <c r="A16" s="321">
        <f>'P. PREÇO'!$A$11</f>
        <v>5</v>
      </c>
      <c r="B16" s="322" t="str">
        <f>'P. PREÇO'!$B$11</f>
        <v>PROJETO DE SINALIZAÇÃO VERTICAL E HORIZONTAL</v>
      </c>
      <c r="C16" s="15">
        <f>'P. PREÇO'!$F$11</f>
        <v>4766.95</v>
      </c>
      <c r="D16" s="15">
        <f t="shared" ref="D16:Q16" si="7">ROUND(($C16*D17),2)</f>
        <v>0</v>
      </c>
      <c r="E16" s="15">
        <f t="shared" si="7"/>
        <v>0</v>
      </c>
      <c r="F16" s="15">
        <f t="shared" si="7"/>
        <v>0</v>
      </c>
      <c r="G16" s="15">
        <f t="shared" si="7"/>
        <v>0</v>
      </c>
      <c r="H16" s="15">
        <f t="shared" si="7"/>
        <v>0</v>
      </c>
      <c r="I16" s="15">
        <f t="shared" si="7"/>
        <v>0</v>
      </c>
      <c r="J16" s="15">
        <f t="shared" si="7"/>
        <v>0</v>
      </c>
      <c r="K16" s="15">
        <f t="shared" si="7"/>
        <v>0</v>
      </c>
      <c r="L16" s="15">
        <f t="shared" si="7"/>
        <v>2383.48</v>
      </c>
      <c r="M16" s="15">
        <f t="shared" si="7"/>
        <v>0</v>
      </c>
      <c r="N16" s="15">
        <f t="shared" si="7"/>
        <v>2383.48</v>
      </c>
      <c r="O16" s="15">
        <f t="shared" si="7"/>
        <v>0</v>
      </c>
      <c r="P16" s="15">
        <f t="shared" si="7"/>
        <v>0</v>
      </c>
      <c r="Q16" s="15">
        <f t="shared" si="7"/>
        <v>0</v>
      </c>
      <c r="R16" s="15">
        <f>'P. PREÇO'!$G$11</f>
        <v>0</v>
      </c>
      <c r="S16" s="225"/>
      <c r="T16" s="225"/>
      <c r="U16" s="225"/>
      <c r="V16" s="225"/>
      <c r="W16" s="225"/>
      <c r="X16" s="225"/>
      <c r="Y16" s="198"/>
    </row>
    <row r="17" spans="1:25" ht="12.95" customHeight="1">
      <c r="A17" s="321"/>
      <c r="B17" s="322"/>
      <c r="C17" s="227">
        <v>1</v>
      </c>
      <c r="D17" s="227"/>
      <c r="E17" s="227"/>
      <c r="F17" s="227"/>
      <c r="G17" s="227"/>
      <c r="H17" s="227"/>
      <c r="I17" s="227"/>
      <c r="J17" s="227"/>
      <c r="K17" s="227"/>
      <c r="L17" s="227">
        <v>0.5</v>
      </c>
      <c r="M17" s="227"/>
      <c r="N17" s="227">
        <v>0.5</v>
      </c>
      <c r="O17" s="227"/>
      <c r="P17" s="227">
        <v>0</v>
      </c>
      <c r="Q17" s="227"/>
      <c r="R17" s="227"/>
      <c r="S17" s="225"/>
      <c r="T17" s="229"/>
      <c r="U17" s="229"/>
      <c r="V17" s="228"/>
      <c r="W17" s="228"/>
      <c r="X17" s="228"/>
      <c r="Y17" s="198"/>
    </row>
    <row r="18" spans="1:25" ht="12.95" customHeight="1">
      <c r="A18" s="321">
        <f>'P. PREÇO'!$A$12</f>
        <v>6</v>
      </c>
      <c r="B18" s="322" t="str">
        <f>'P. PREÇO'!$B$12</f>
        <v>PROJETO ESTRUTURAL, INCLUINDO FUNDAÇÕES</v>
      </c>
      <c r="C18" s="15">
        <f>'P. PREÇO'!$F$12</f>
        <v>8906.23</v>
      </c>
      <c r="D18" s="15">
        <f t="shared" ref="D18:M18" si="8">ROUND(($C18*D19),2)</f>
        <v>0</v>
      </c>
      <c r="E18" s="15">
        <f t="shared" si="8"/>
        <v>0</v>
      </c>
      <c r="F18" s="15">
        <f t="shared" si="8"/>
        <v>0</v>
      </c>
      <c r="G18" s="15">
        <f t="shared" si="8"/>
        <v>0</v>
      </c>
      <c r="H18" s="15">
        <f t="shared" si="8"/>
        <v>0</v>
      </c>
      <c r="I18" s="15">
        <f t="shared" si="8"/>
        <v>0</v>
      </c>
      <c r="J18" s="15">
        <f t="shared" si="8"/>
        <v>4453.12</v>
      </c>
      <c r="K18" s="15">
        <f t="shared" si="8"/>
        <v>0</v>
      </c>
      <c r="L18" s="15">
        <f t="shared" si="8"/>
        <v>0</v>
      </c>
      <c r="M18" s="15">
        <f t="shared" si="8"/>
        <v>4453.12</v>
      </c>
      <c r="N18" s="15"/>
      <c r="O18" s="15">
        <f>ROUND(($C18*O19),2)</f>
        <v>0</v>
      </c>
      <c r="P18" s="15">
        <f>ROUND(($C18*P19),2)</f>
        <v>0</v>
      </c>
      <c r="Q18" s="15">
        <f>ROUND(($C18*Q19),2)</f>
        <v>0</v>
      </c>
      <c r="R18" s="15">
        <f>'P. PREÇO'!$G$12</f>
        <v>0</v>
      </c>
      <c r="S18" s="225"/>
      <c r="T18" s="225"/>
      <c r="U18" s="225"/>
      <c r="V18" s="225"/>
      <c r="W18" s="225"/>
      <c r="X18" s="225"/>
      <c r="Y18" s="198"/>
    </row>
    <row r="19" spans="1:25" ht="12.95" customHeight="1">
      <c r="A19" s="321"/>
      <c r="B19" s="322"/>
      <c r="C19" s="227">
        <v>1</v>
      </c>
      <c r="D19" s="227"/>
      <c r="E19" s="227"/>
      <c r="F19" s="227"/>
      <c r="G19" s="227"/>
      <c r="H19" s="227"/>
      <c r="I19" s="227"/>
      <c r="J19" s="227">
        <v>0.5</v>
      </c>
      <c r="K19" s="227"/>
      <c r="L19" s="227"/>
      <c r="M19" s="227">
        <v>0.5</v>
      </c>
      <c r="N19" s="227"/>
      <c r="O19" s="227"/>
      <c r="P19" s="227"/>
      <c r="Q19" s="227"/>
      <c r="R19" s="227"/>
      <c r="S19" s="225"/>
      <c r="T19" s="228"/>
      <c r="U19" s="229"/>
      <c r="V19" s="228"/>
      <c r="W19" s="228"/>
      <c r="X19" s="228"/>
      <c r="Y19" s="198"/>
    </row>
    <row r="20" spans="1:25" ht="12.95" customHeight="1">
      <c r="A20" s="321">
        <f>'P. PREÇO'!$A$13</f>
        <v>7</v>
      </c>
      <c r="B20" s="322" t="str">
        <f>'P. PREÇO'!$B$13</f>
        <v>PROJETO ELÉTRICO E ILUMINAÇÃO EXTERNA</v>
      </c>
      <c r="C20" s="15">
        <f>'P. PREÇO'!F13</f>
        <v>0</v>
      </c>
      <c r="D20" s="15">
        <f t="shared" ref="D20:Q20" si="9">ROUND(($C20*D21),2)</f>
        <v>0</v>
      </c>
      <c r="E20" s="15">
        <f t="shared" si="9"/>
        <v>0</v>
      </c>
      <c r="F20" s="15">
        <f t="shared" si="9"/>
        <v>0</v>
      </c>
      <c r="G20" s="15">
        <f t="shared" si="9"/>
        <v>0</v>
      </c>
      <c r="H20" s="15">
        <f t="shared" si="9"/>
        <v>0</v>
      </c>
      <c r="I20" s="15">
        <f t="shared" si="9"/>
        <v>0</v>
      </c>
      <c r="J20" s="15">
        <f t="shared" si="9"/>
        <v>0</v>
      </c>
      <c r="K20" s="15">
        <f t="shared" si="9"/>
        <v>0</v>
      </c>
      <c r="L20" s="15">
        <f t="shared" si="9"/>
        <v>0</v>
      </c>
      <c r="M20" s="15">
        <f t="shared" si="9"/>
        <v>0</v>
      </c>
      <c r="N20" s="15">
        <f t="shared" si="9"/>
        <v>0</v>
      </c>
      <c r="O20" s="15">
        <f t="shared" si="9"/>
        <v>0</v>
      </c>
      <c r="P20" s="15">
        <f t="shared" si="9"/>
        <v>0</v>
      </c>
      <c r="Q20" s="15">
        <f t="shared" si="9"/>
        <v>0</v>
      </c>
      <c r="R20" s="15"/>
      <c r="S20" s="225"/>
      <c r="T20" s="225"/>
      <c r="U20" s="225"/>
      <c r="V20" s="225"/>
      <c r="W20" s="225"/>
      <c r="X20" s="225"/>
      <c r="Y20" s="198"/>
    </row>
    <row r="21" spans="1:25" ht="12.95" customHeight="1">
      <c r="A21" s="321"/>
      <c r="B21" s="322"/>
      <c r="C21" s="227">
        <v>0</v>
      </c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>
        <v>0</v>
      </c>
      <c r="Q21" s="227"/>
      <c r="R21" s="227">
        <v>0</v>
      </c>
      <c r="S21" s="225"/>
      <c r="T21" s="228"/>
      <c r="U21" s="229"/>
      <c r="V21" s="228"/>
      <c r="W21" s="228"/>
      <c r="X21" s="228"/>
      <c r="Y21" s="198"/>
    </row>
    <row r="22" spans="1:25" ht="12.95" customHeight="1">
      <c r="A22" s="321" t="str">
        <f>'P. PREÇO'!A14</f>
        <v>7.1</v>
      </c>
      <c r="B22" s="322" t="str">
        <f>'P. PREÇO'!B14</f>
        <v xml:space="preserve">PROJETO ELÉTRICO  </v>
      </c>
      <c r="C22" s="15">
        <f>'P. PREÇO'!F14</f>
        <v>4794.99</v>
      </c>
      <c r="D22" s="15">
        <f t="shared" ref="D22:O22" si="10">ROUND(($C22*D23),2)</f>
        <v>0</v>
      </c>
      <c r="E22" s="15">
        <f t="shared" si="10"/>
        <v>0</v>
      </c>
      <c r="F22" s="15">
        <f t="shared" si="10"/>
        <v>0</v>
      </c>
      <c r="G22" s="15">
        <f t="shared" si="10"/>
        <v>0</v>
      </c>
      <c r="H22" s="15">
        <f t="shared" si="10"/>
        <v>0</v>
      </c>
      <c r="I22" s="15">
        <f t="shared" si="10"/>
        <v>0</v>
      </c>
      <c r="J22" s="15">
        <f t="shared" si="10"/>
        <v>0</v>
      </c>
      <c r="K22" s="15">
        <f t="shared" si="10"/>
        <v>0</v>
      </c>
      <c r="L22" s="15">
        <f t="shared" si="10"/>
        <v>2397.5</v>
      </c>
      <c r="M22" s="15">
        <f t="shared" si="10"/>
        <v>0</v>
      </c>
      <c r="N22" s="15">
        <f t="shared" si="10"/>
        <v>959</v>
      </c>
      <c r="O22" s="15">
        <f t="shared" si="10"/>
        <v>0</v>
      </c>
      <c r="P22" s="15"/>
      <c r="Q22" s="15">
        <f>ROUND(($C22*Q23),2)</f>
        <v>1438.5</v>
      </c>
      <c r="R22" s="15">
        <f>'P. PREÇO'!$G$14</f>
        <v>959</v>
      </c>
      <c r="S22" s="225"/>
      <c r="T22" s="225"/>
      <c r="U22" s="225"/>
      <c r="V22" s="225"/>
      <c r="W22" s="225"/>
      <c r="X22" s="225"/>
      <c r="Y22" s="198"/>
    </row>
    <row r="23" spans="1:25" ht="12.95" customHeight="1">
      <c r="A23" s="321"/>
      <c r="B23" s="322"/>
      <c r="C23" s="227">
        <v>1</v>
      </c>
      <c r="D23" s="227"/>
      <c r="E23" s="227"/>
      <c r="F23" s="227"/>
      <c r="G23" s="227"/>
      <c r="H23" s="227"/>
      <c r="I23" s="227"/>
      <c r="J23" s="227"/>
      <c r="K23" s="227"/>
      <c r="L23" s="227">
        <v>0.5</v>
      </c>
      <c r="M23" s="227"/>
      <c r="N23" s="227">
        <v>0.2</v>
      </c>
      <c r="O23" s="227"/>
      <c r="P23" s="227"/>
      <c r="Q23" s="227">
        <v>0.3</v>
      </c>
      <c r="R23" s="227"/>
      <c r="S23" s="225"/>
      <c r="T23" s="228"/>
      <c r="U23" s="229"/>
      <c r="V23" s="228"/>
      <c r="W23" s="228"/>
      <c r="X23" s="228"/>
      <c r="Y23" s="198"/>
    </row>
    <row r="24" spans="1:25" ht="12.95" customHeight="1">
      <c r="A24" s="321" t="str">
        <f>'P. PREÇO'!A15</f>
        <v>7.2</v>
      </c>
      <c r="B24" s="322" t="str">
        <f>'P. PREÇO'!B15</f>
        <v>ILUMINAÇÃO EXTERNA</v>
      </c>
      <c r="C24" s="15">
        <f>'P. PREÇO'!F15</f>
        <v>1250</v>
      </c>
      <c r="D24" s="15">
        <f t="shared" ref="D24:O24" si="11">ROUND(($C24*D25),2)</f>
        <v>0</v>
      </c>
      <c r="E24" s="15">
        <f t="shared" si="11"/>
        <v>0</v>
      </c>
      <c r="F24" s="15">
        <f t="shared" si="11"/>
        <v>0</v>
      </c>
      <c r="G24" s="15">
        <f t="shared" si="11"/>
        <v>0</v>
      </c>
      <c r="H24" s="15">
        <f t="shared" si="11"/>
        <v>0</v>
      </c>
      <c r="I24" s="15">
        <f t="shared" si="11"/>
        <v>0</v>
      </c>
      <c r="J24" s="15">
        <f t="shared" si="11"/>
        <v>0</v>
      </c>
      <c r="K24" s="15">
        <f t="shared" si="11"/>
        <v>0</v>
      </c>
      <c r="L24" s="15">
        <f t="shared" si="11"/>
        <v>625</v>
      </c>
      <c r="M24" s="15">
        <f t="shared" si="11"/>
        <v>0</v>
      </c>
      <c r="N24" s="15">
        <f t="shared" si="11"/>
        <v>250</v>
      </c>
      <c r="O24" s="15">
        <f t="shared" si="11"/>
        <v>0</v>
      </c>
      <c r="P24" s="15"/>
      <c r="Q24" s="15">
        <f>ROUND(($C24*Q25),2)</f>
        <v>375</v>
      </c>
      <c r="R24" s="15">
        <f>'P. PREÇO'!$G$15</f>
        <v>250</v>
      </c>
      <c r="S24" s="225"/>
      <c r="T24" s="225"/>
      <c r="U24" s="225"/>
      <c r="V24" s="225"/>
      <c r="W24" s="225"/>
      <c r="X24" s="225"/>
      <c r="Y24" s="198"/>
    </row>
    <row r="25" spans="1:25" ht="12.95" customHeight="1">
      <c r="A25" s="321"/>
      <c r="B25" s="322"/>
      <c r="C25" s="227">
        <v>1</v>
      </c>
      <c r="D25" s="227"/>
      <c r="E25" s="227"/>
      <c r="F25" s="227"/>
      <c r="G25" s="227"/>
      <c r="H25" s="227"/>
      <c r="I25" s="227"/>
      <c r="J25" s="227"/>
      <c r="K25" s="227"/>
      <c r="L25" s="227">
        <v>0.5</v>
      </c>
      <c r="M25" s="227"/>
      <c r="N25" s="227">
        <v>0.2</v>
      </c>
      <c r="O25" s="227"/>
      <c r="P25" s="227"/>
      <c r="Q25" s="227">
        <v>0.3</v>
      </c>
      <c r="R25" s="227"/>
      <c r="S25" s="225"/>
      <c r="T25" s="228"/>
      <c r="U25" s="229"/>
      <c r="V25" s="228"/>
      <c r="W25" s="228"/>
      <c r="X25" s="228"/>
      <c r="Y25" s="198"/>
    </row>
    <row r="26" spans="1:25" ht="12.95" customHeight="1">
      <c r="A26" s="321">
        <f>'P. PREÇO'!$A$16</f>
        <v>8</v>
      </c>
      <c r="B26" s="322" t="str">
        <f>'P. PREÇO'!$B$16</f>
        <v xml:space="preserve">PROJETO CABEAMENTO ESTRUTURADO </v>
      </c>
      <c r="C26" s="15">
        <f>'P. PREÇO'!$F$16</f>
        <v>1491.48</v>
      </c>
      <c r="D26" s="15">
        <f t="shared" ref="D26:M26" si="12">ROUND(($C26*D27),2)</f>
        <v>0</v>
      </c>
      <c r="E26" s="15">
        <f t="shared" si="12"/>
        <v>0</v>
      </c>
      <c r="F26" s="15">
        <f t="shared" si="12"/>
        <v>0</v>
      </c>
      <c r="G26" s="15">
        <f t="shared" si="12"/>
        <v>0</v>
      </c>
      <c r="H26" s="15">
        <f t="shared" si="12"/>
        <v>0</v>
      </c>
      <c r="I26" s="15">
        <f t="shared" si="12"/>
        <v>0</v>
      </c>
      <c r="J26" s="15">
        <f t="shared" si="12"/>
        <v>0</v>
      </c>
      <c r="K26" s="15">
        <f t="shared" si="12"/>
        <v>745.74</v>
      </c>
      <c r="L26" s="15">
        <f t="shared" si="12"/>
        <v>0</v>
      </c>
      <c r="M26" s="15">
        <f t="shared" si="12"/>
        <v>745.74</v>
      </c>
      <c r="N26" s="15"/>
      <c r="O26" s="15">
        <f>ROUND(($C26*O27),2)</f>
        <v>0</v>
      </c>
      <c r="P26" s="15">
        <f>ROUND(($C26*P27),2)</f>
        <v>0</v>
      </c>
      <c r="Q26" s="15">
        <f>ROUND(($C26*Q27),2)</f>
        <v>0</v>
      </c>
      <c r="R26" s="15">
        <f>'P. PREÇO'!$G$16</f>
        <v>0</v>
      </c>
      <c r="S26" s="225"/>
      <c r="T26" s="225"/>
      <c r="U26" s="225"/>
      <c r="V26" s="225"/>
      <c r="W26" s="225"/>
      <c r="X26" s="225"/>
      <c r="Y26" s="198"/>
    </row>
    <row r="27" spans="1:25" ht="12.95" customHeight="1">
      <c r="A27" s="321"/>
      <c r="B27" s="322"/>
      <c r="C27" s="227">
        <v>1</v>
      </c>
      <c r="D27" s="227"/>
      <c r="E27" s="227"/>
      <c r="F27" s="227"/>
      <c r="G27" s="227"/>
      <c r="H27" s="227"/>
      <c r="I27" s="227"/>
      <c r="J27" s="227"/>
      <c r="K27" s="227">
        <v>0.5</v>
      </c>
      <c r="L27" s="227"/>
      <c r="M27" s="227">
        <v>0.5</v>
      </c>
      <c r="N27" s="227"/>
      <c r="O27" s="227"/>
      <c r="P27" s="227">
        <v>0</v>
      </c>
      <c r="Q27" s="227"/>
      <c r="R27" s="227"/>
      <c r="S27" s="225"/>
      <c r="T27" s="228"/>
      <c r="U27" s="228"/>
      <c r="V27" s="228"/>
      <c r="W27" s="228"/>
      <c r="X27" s="228"/>
      <c r="Y27" s="198"/>
    </row>
    <row r="28" spans="1:25" ht="12.95" customHeight="1">
      <c r="A28" s="321">
        <f>'P. PREÇO'!$A$17</f>
        <v>9</v>
      </c>
      <c r="B28" s="322" t="str">
        <f>'P. PREÇO'!$B$17</f>
        <v>PROJETO CFTV</v>
      </c>
      <c r="C28" s="15">
        <f>'P. PREÇO'!$F$17</f>
        <v>1300</v>
      </c>
      <c r="D28" s="15">
        <f t="shared" ref="D28:M28" si="13">ROUND(($C28*D29),2)</f>
        <v>0</v>
      </c>
      <c r="E28" s="15">
        <f t="shared" si="13"/>
        <v>0</v>
      </c>
      <c r="F28" s="15">
        <f t="shared" si="13"/>
        <v>0</v>
      </c>
      <c r="G28" s="15">
        <f t="shared" si="13"/>
        <v>0</v>
      </c>
      <c r="H28" s="15">
        <f t="shared" si="13"/>
        <v>0</v>
      </c>
      <c r="I28" s="15">
        <f t="shared" si="13"/>
        <v>0</v>
      </c>
      <c r="J28" s="15">
        <f t="shared" si="13"/>
        <v>0</v>
      </c>
      <c r="K28" s="15">
        <f t="shared" si="13"/>
        <v>650</v>
      </c>
      <c r="L28" s="15">
        <f t="shared" si="13"/>
        <v>0</v>
      </c>
      <c r="M28" s="15">
        <f t="shared" si="13"/>
        <v>650</v>
      </c>
      <c r="N28" s="15"/>
      <c r="O28" s="15">
        <f>ROUND(($C28*O29),2)</f>
        <v>0</v>
      </c>
      <c r="P28" s="15">
        <f>ROUND(($C28*P29),2)</f>
        <v>0</v>
      </c>
      <c r="Q28" s="15">
        <f>ROUND(($C28*Q29),2)</f>
        <v>0</v>
      </c>
      <c r="R28" s="15"/>
      <c r="S28" s="225"/>
      <c r="T28" s="225"/>
      <c r="U28" s="225"/>
      <c r="V28" s="225"/>
      <c r="W28" s="225"/>
      <c r="X28" s="225"/>
      <c r="Y28" s="198"/>
    </row>
    <row r="29" spans="1:25" ht="12.95" customHeight="1">
      <c r="A29" s="321"/>
      <c r="B29" s="322"/>
      <c r="C29" s="227">
        <v>1</v>
      </c>
      <c r="D29" s="227"/>
      <c r="E29" s="227"/>
      <c r="F29" s="227"/>
      <c r="G29" s="227"/>
      <c r="H29" s="227"/>
      <c r="I29" s="227"/>
      <c r="J29" s="227"/>
      <c r="K29" s="227">
        <v>0.5</v>
      </c>
      <c r="L29" s="227"/>
      <c r="M29" s="227">
        <v>0.5</v>
      </c>
      <c r="N29" s="227"/>
      <c r="O29" s="227"/>
      <c r="P29" s="227">
        <v>0</v>
      </c>
      <c r="Q29" s="227"/>
      <c r="R29" s="227"/>
      <c r="S29" s="225"/>
      <c r="T29" s="228"/>
      <c r="U29" s="228"/>
      <c r="V29" s="228"/>
      <c r="W29" s="228"/>
      <c r="X29" s="228"/>
      <c r="Y29" s="198"/>
    </row>
    <row r="30" spans="1:25" s="212" customFormat="1" ht="12.95" customHeight="1">
      <c r="A30" s="321">
        <f>'P. PREÇO'!$A$18</f>
        <v>10</v>
      </c>
      <c r="B30" s="322" t="str">
        <f>'P. PREÇO'!$B$18</f>
        <v>PROJETO SONORIZAÇÃO</v>
      </c>
      <c r="C30" s="15">
        <f>'P. PREÇO'!$F$18</f>
        <v>1250</v>
      </c>
      <c r="D30" s="15">
        <f t="shared" ref="D30:M30" si="14">ROUND(($C30*D31),2)</f>
        <v>0</v>
      </c>
      <c r="E30" s="15">
        <f t="shared" si="14"/>
        <v>0</v>
      </c>
      <c r="F30" s="15">
        <f t="shared" si="14"/>
        <v>0</v>
      </c>
      <c r="G30" s="15">
        <f t="shared" si="14"/>
        <v>0</v>
      </c>
      <c r="H30" s="15">
        <f t="shared" si="14"/>
        <v>0</v>
      </c>
      <c r="I30" s="15">
        <f t="shared" si="14"/>
        <v>0</v>
      </c>
      <c r="J30" s="15">
        <f t="shared" si="14"/>
        <v>0</v>
      </c>
      <c r="K30" s="15">
        <f t="shared" si="14"/>
        <v>625</v>
      </c>
      <c r="L30" s="15">
        <f t="shared" si="14"/>
        <v>0</v>
      </c>
      <c r="M30" s="15">
        <f t="shared" si="14"/>
        <v>625</v>
      </c>
      <c r="N30" s="15"/>
      <c r="O30" s="15">
        <f>ROUND(($C30*O31),2)</f>
        <v>0</v>
      </c>
      <c r="P30" s="15">
        <f>ROUND(($C30*P31),2)</f>
        <v>0</v>
      </c>
      <c r="Q30" s="15">
        <f>ROUND(($C30*Q31),2)</f>
        <v>0</v>
      </c>
      <c r="R30" s="15">
        <f>ROUND(($C30*R31),2)</f>
        <v>0</v>
      </c>
      <c r="S30" s="225"/>
      <c r="T30" s="230"/>
      <c r="U30" s="230"/>
      <c r="V30" s="230"/>
      <c r="W30" s="230"/>
      <c r="X30" s="230"/>
      <c r="Y30" s="231"/>
    </row>
    <row r="31" spans="1:25" s="212" customFormat="1" ht="12.95" customHeight="1">
      <c r="A31" s="321"/>
      <c r="B31" s="322"/>
      <c r="C31" s="227">
        <v>1</v>
      </c>
      <c r="D31" s="227"/>
      <c r="E31" s="227"/>
      <c r="F31" s="227"/>
      <c r="G31" s="227"/>
      <c r="H31" s="227"/>
      <c r="I31" s="227"/>
      <c r="J31" s="227"/>
      <c r="K31" s="227">
        <v>0.5</v>
      </c>
      <c r="L31" s="227"/>
      <c r="M31" s="227">
        <v>0.5</v>
      </c>
      <c r="N31" s="227"/>
      <c r="O31" s="227"/>
      <c r="P31" s="227">
        <v>0</v>
      </c>
      <c r="Q31" s="227"/>
      <c r="R31" s="227"/>
      <c r="S31" s="225"/>
      <c r="T31" s="232"/>
      <c r="U31" s="232"/>
      <c r="V31" s="232"/>
      <c r="W31" s="232"/>
      <c r="X31" s="232"/>
      <c r="Y31" s="231"/>
    </row>
    <row r="32" spans="1:25" ht="12.95" customHeight="1">
      <c r="A32" s="321">
        <f>'P. PREÇO'!$A$19</f>
        <v>11</v>
      </c>
      <c r="B32" s="322" t="str">
        <f>'P. PREÇO'!$B$19</f>
        <v xml:space="preserve">PROJETO CLIMATIZAÇÃO </v>
      </c>
      <c r="C32" s="15">
        <f>'P. PREÇO'!$F$19</f>
        <v>2283.02</v>
      </c>
      <c r="D32" s="15">
        <f t="shared" ref="D32:K32" si="15">ROUND(($C32*D33),2)</f>
        <v>0</v>
      </c>
      <c r="E32" s="15">
        <f t="shared" si="15"/>
        <v>0</v>
      </c>
      <c r="F32" s="15">
        <f t="shared" si="15"/>
        <v>0</v>
      </c>
      <c r="G32" s="15">
        <f t="shared" si="15"/>
        <v>0</v>
      </c>
      <c r="H32" s="15">
        <f t="shared" si="15"/>
        <v>0</v>
      </c>
      <c r="I32" s="15">
        <f t="shared" si="15"/>
        <v>0</v>
      </c>
      <c r="J32" s="15">
        <f t="shared" si="15"/>
        <v>0</v>
      </c>
      <c r="K32" s="15">
        <f t="shared" si="15"/>
        <v>1141.51</v>
      </c>
      <c r="L32" s="15"/>
      <c r="M32" s="15">
        <f>ROUND(($C32*M33),2)</f>
        <v>1141.51</v>
      </c>
      <c r="N32" s="15"/>
      <c r="O32" s="15">
        <f>ROUND(($C32*O33),2)</f>
        <v>0</v>
      </c>
      <c r="P32" s="15">
        <f>ROUND(($C32*P33),2)</f>
        <v>0</v>
      </c>
      <c r="Q32" s="15">
        <f>ROUND(($C32*Q33),2)</f>
        <v>0</v>
      </c>
      <c r="R32" s="15">
        <f>ROUND(($C32*R33),2)</f>
        <v>0</v>
      </c>
      <c r="S32" s="225"/>
      <c r="T32" s="225"/>
      <c r="U32" s="225"/>
      <c r="V32" s="225"/>
      <c r="W32" s="225"/>
      <c r="X32" s="225"/>
      <c r="Y32" s="198"/>
    </row>
    <row r="33" spans="1:25" ht="12.95" customHeight="1">
      <c r="A33" s="321"/>
      <c r="B33" s="322"/>
      <c r="C33" s="227">
        <v>1</v>
      </c>
      <c r="D33" s="227"/>
      <c r="E33" s="227"/>
      <c r="F33" s="227"/>
      <c r="G33" s="227"/>
      <c r="H33" s="227"/>
      <c r="I33" s="227"/>
      <c r="J33" s="227"/>
      <c r="K33" s="227">
        <v>0.5</v>
      </c>
      <c r="L33" s="227"/>
      <c r="M33" s="227">
        <v>0.5</v>
      </c>
      <c r="N33" s="227"/>
      <c r="O33" s="227"/>
      <c r="P33" s="227">
        <v>0</v>
      </c>
      <c r="Q33" s="227"/>
      <c r="R33" s="227">
        <v>0</v>
      </c>
      <c r="S33" s="225"/>
      <c r="T33" s="228"/>
      <c r="U33" s="228"/>
      <c r="V33" s="228"/>
      <c r="W33" s="228"/>
      <c r="X33" s="228"/>
      <c r="Y33" s="198"/>
    </row>
    <row r="34" spans="1:25" ht="12.95" customHeight="1">
      <c r="A34" s="321">
        <f>'P. PREÇO'!$A$20</f>
        <v>12</v>
      </c>
      <c r="B34" s="322" t="str">
        <f>'P. PREÇO'!$B$20</f>
        <v>PROJETO HIDRÁULICO</v>
      </c>
      <c r="C34" s="15">
        <f>'P. PREÇO'!$F$20</f>
        <v>1687.73</v>
      </c>
      <c r="D34" s="15">
        <f t="shared" ref="D34:M34" si="16">ROUND(($C34*D35),2)</f>
        <v>0</v>
      </c>
      <c r="E34" s="15">
        <f t="shared" si="16"/>
        <v>0</v>
      </c>
      <c r="F34" s="15">
        <f t="shared" si="16"/>
        <v>0</v>
      </c>
      <c r="G34" s="15">
        <f t="shared" si="16"/>
        <v>0</v>
      </c>
      <c r="H34" s="15">
        <f t="shared" si="16"/>
        <v>0</v>
      </c>
      <c r="I34" s="15">
        <f t="shared" si="16"/>
        <v>0</v>
      </c>
      <c r="J34" s="15">
        <f t="shared" si="16"/>
        <v>0</v>
      </c>
      <c r="K34" s="15">
        <f t="shared" si="16"/>
        <v>843.87</v>
      </c>
      <c r="L34" s="15">
        <f t="shared" si="16"/>
        <v>0</v>
      </c>
      <c r="M34" s="15">
        <f t="shared" si="16"/>
        <v>337.55</v>
      </c>
      <c r="N34" s="15"/>
      <c r="O34" s="15">
        <f>ROUND(($C34*O35),2)</f>
        <v>0</v>
      </c>
      <c r="P34" s="15">
        <f>ROUND(($C34*P35),2)</f>
        <v>0</v>
      </c>
      <c r="Q34" s="15">
        <f>ROUND(($C34*Q35),2)</f>
        <v>506.32</v>
      </c>
      <c r="R34" s="15">
        <f>'P. PREÇO'!$G$20</f>
        <v>337.55</v>
      </c>
      <c r="S34" s="225"/>
      <c r="T34" s="225"/>
      <c r="U34" s="225"/>
      <c r="V34" s="225"/>
      <c r="W34" s="225"/>
      <c r="X34" s="225"/>
      <c r="Y34" s="198"/>
    </row>
    <row r="35" spans="1:25" ht="12.95" customHeight="1">
      <c r="A35" s="321"/>
      <c r="B35" s="322"/>
      <c r="C35" s="227">
        <v>1</v>
      </c>
      <c r="D35" s="227"/>
      <c r="E35" s="227"/>
      <c r="F35" s="227"/>
      <c r="G35" s="227"/>
      <c r="H35" s="227"/>
      <c r="I35" s="227"/>
      <c r="J35" s="227"/>
      <c r="K35" s="227">
        <v>0.5</v>
      </c>
      <c r="L35" s="227"/>
      <c r="M35" s="227">
        <v>0.2</v>
      </c>
      <c r="N35" s="227"/>
      <c r="O35" s="227">
        <v>0</v>
      </c>
      <c r="P35" s="227">
        <v>0</v>
      </c>
      <c r="Q35" s="227">
        <v>0.3</v>
      </c>
      <c r="R35" s="227"/>
      <c r="S35" s="225"/>
      <c r="T35" s="228"/>
      <c r="U35" s="228"/>
      <c r="V35" s="228"/>
      <c r="W35" s="228"/>
      <c r="X35" s="228"/>
      <c r="Y35" s="198"/>
    </row>
    <row r="36" spans="1:25" ht="12.95" customHeight="1">
      <c r="A36" s="321">
        <f>'P. PREÇO'!$A$21</f>
        <v>13</v>
      </c>
      <c r="B36" s="322" t="str">
        <f>'P. PREÇO'!$B$21</f>
        <v>PROJETO ESGOTOS SANITÁRIOS</v>
      </c>
      <c r="C36" s="15">
        <f>'P. PREÇO'!$F$21</f>
        <v>1687.73</v>
      </c>
      <c r="D36" s="15">
        <f t="shared" ref="D36:M36" si="17">ROUND(($C36*D37),2)</f>
        <v>0</v>
      </c>
      <c r="E36" s="15">
        <f t="shared" si="17"/>
        <v>0</v>
      </c>
      <c r="F36" s="15">
        <f t="shared" si="17"/>
        <v>0</v>
      </c>
      <c r="G36" s="15">
        <f t="shared" si="17"/>
        <v>0</v>
      </c>
      <c r="H36" s="15">
        <f t="shared" si="17"/>
        <v>0</v>
      </c>
      <c r="I36" s="15">
        <f t="shared" si="17"/>
        <v>0</v>
      </c>
      <c r="J36" s="15">
        <f t="shared" si="17"/>
        <v>0</v>
      </c>
      <c r="K36" s="15">
        <f t="shared" si="17"/>
        <v>843.87</v>
      </c>
      <c r="L36" s="15">
        <f t="shared" si="17"/>
        <v>0</v>
      </c>
      <c r="M36" s="15">
        <f t="shared" si="17"/>
        <v>337.55</v>
      </c>
      <c r="N36" s="15"/>
      <c r="O36" s="15">
        <f>ROUND(($C36*O37),2)</f>
        <v>0</v>
      </c>
      <c r="P36" s="15">
        <f>ROUND(($C36*P37),2)</f>
        <v>0</v>
      </c>
      <c r="Q36" s="15">
        <f>ROUND(($C36*Q37),2)</f>
        <v>506.32</v>
      </c>
      <c r="R36" s="15">
        <f>'P. PREÇO'!$G$21</f>
        <v>337.55</v>
      </c>
      <c r="S36" s="225"/>
      <c r="T36" s="225"/>
      <c r="U36" s="225"/>
      <c r="V36" s="225"/>
      <c r="W36" s="225"/>
      <c r="X36" s="225"/>
      <c r="Y36" s="198"/>
    </row>
    <row r="37" spans="1:25" ht="12.95" customHeight="1">
      <c r="A37" s="321"/>
      <c r="B37" s="322"/>
      <c r="C37" s="227">
        <v>1</v>
      </c>
      <c r="D37" s="227"/>
      <c r="E37" s="227"/>
      <c r="F37" s="227"/>
      <c r="G37" s="227"/>
      <c r="H37" s="227"/>
      <c r="I37" s="227"/>
      <c r="J37" s="227"/>
      <c r="K37" s="227">
        <v>0.5</v>
      </c>
      <c r="L37" s="227"/>
      <c r="M37" s="227">
        <v>0.2</v>
      </c>
      <c r="N37" s="227"/>
      <c r="O37" s="227"/>
      <c r="P37" s="227">
        <v>0</v>
      </c>
      <c r="Q37" s="227">
        <v>0.3</v>
      </c>
      <c r="R37" s="227"/>
      <c r="S37" s="225"/>
      <c r="T37" s="228"/>
      <c r="U37" s="228"/>
      <c r="V37" s="228"/>
      <c r="W37" s="228"/>
      <c r="X37" s="228"/>
      <c r="Y37" s="198"/>
    </row>
    <row r="38" spans="1:25" ht="12.95" customHeight="1">
      <c r="A38" s="321">
        <f>'P. PREÇO'!$A$22</f>
        <v>14</v>
      </c>
      <c r="B38" s="322" t="str">
        <f>'P. PREÇO'!$B$22</f>
        <v>PROJETO DRENAGEM PLUVIAL</v>
      </c>
      <c r="C38" s="15">
        <f>'P. PREÇO'!$F$22</f>
        <v>1277.24</v>
      </c>
      <c r="D38" s="15">
        <f t="shared" ref="D38:M38" si="18">ROUND(($C38*D39),2)</f>
        <v>0</v>
      </c>
      <c r="E38" s="15">
        <f t="shared" si="18"/>
        <v>0</v>
      </c>
      <c r="F38" s="15">
        <f t="shared" si="18"/>
        <v>0</v>
      </c>
      <c r="G38" s="15">
        <f t="shared" si="18"/>
        <v>0</v>
      </c>
      <c r="H38" s="15">
        <f t="shared" si="18"/>
        <v>0</v>
      </c>
      <c r="I38" s="15">
        <f t="shared" si="18"/>
        <v>0</v>
      </c>
      <c r="J38" s="15">
        <f t="shared" si="18"/>
        <v>0</v>
      </c>
      <c r="K38" s="15">
        <f t="shared" si="18"/>
        <v>638.62</v>
      </c>
      <c r="L38" s="15">
        <f t="shared" si="18"/>
        <v>0</v>
      </c>
      <c r="M38" s="15">
        <f t="shared" si="18"/>
        <v>255.45</v>
      </c>
      <c r="N38" s="15"/>
      <c r="O38" s="15">
        <f>ROUND(($C38*O39),2)</f>
        <v>0</v>
      </c>
      <c r="P38" s="15">
        <f>ROUND(($C38*P39),2)</f>
        <v>0</v>
      </c>
      <c r="Q38" s="15">
        <f>ROUND(($C38*Q39),2)</f>
        <v>383.17</v>
      </c>
      <c r="R38" s="15">
        <f>'P. PREÇO'!$G$22</f>
        <v>255.45</v>
      </c>
      <c r="S38" s="225"/>
      <c r="T38" s="225"/>
      <c r="U38" s="225"/>
      <c r="V38" s="225"/>
      <c r="W38" s="225"/>
      <c r="X38" s="225"/>
      <c r="Y38" s="198"/>
    </row>
    <row r="39" spans="1:25" ht="12.95" customHeight="1">
      <c r="A39" s="321"/>
      <c r="B39" s="322"/>
      <c r="C39" s="227">
        <v>1</v>
      </c>
      <c r="D39" s="227"/>
      <c r="E39" s="227"/>
      <c r="F39" s="227"/>
      <c r="G39" s="227"/>
      <c r="H39" s="227"/>
      <c r="I39" s="227"/>
      <c r="J39" s="227"/>
      <c r="K39" s="227">
        <v>0.5</v>
      </c>
      <c r="L39" s="227"/>
      <c r="M39" s="227">
        <v>0.2</v>
      </c>
      <c r="N39" s="227"/>
      <c r="O39" s="227"/>
      <c r="P39" s="227">
        <v>0</v>
      </c>
      <c r="Q39" s="227">
        <v>0.3</v>
      </c>
      <c r="R39" s="227"/>
      <c r="S39" s="225"/>
      <c r="T39" s="228"/>
      <c r="U39" s="228"/>
      <c r="V39" s="228"/>
      <c r="W39" s="228"/>
      <c r="X39" s="228"/>
      <c r="Y39" s="198"/>
    </row>
    <row r="40" spans="1:25" s="212" customFormat="1" ht="12.95" customHeight="1">
      <c r="A40" s="321">
        <f>'P. PREÇO'!$A$23</f>
        <v>15</v>
      </c>
      <c r="B40" s="322" t="str">
        <f>'P. PREÇO'!$B$23</f>
        <v xml:space="preserve">PROJETO DE IRRIGAÇÃO </v>
      </c>
      <c r="C40" s="15">
        <f>'P. PREÇO'!F23</f>
        <v>0</v>
      </c>
      <c r="D40" s="15">
        <f t="shared" ref="D40:R40" si="19">ROUND(($C40*D41),2)</f>
        <v>0</v>
      </c>
      <c r="E40" s="15">
        <f t="shared" si="19"/>
        <v>0</v>
      </c>
      <c r="F40" s="15">
        <f t="shared" si="19"/>
        <v>0</v>
      </c>
      <c r="G40" s="15">
        <f t="shared" si="19"/>
        <v>0</v>
      </c>
      <c r="H40" s="15">
        <f t="shared" si="19"/>
        <v>0</v>
      </c>
      <c r="I40" s="15">
        <f t="shared" si="19"/>
        <v>0</v>
      </c>
      <c r="J40" s="15">
        <f t="shared" si="19"/>
        <v>0</v>
      </c>
      <c r="K40" s="15">
        <f t="shared" si="19"/>
        <v>0</v>
      </c>
      <c r="L40" s="15">
        <f t="shared" si="19"/>
        <v>0</v>
      </c>
      <c r="M40" s="15">
        <f t="shared" si="19"/>
        <v>0</v>
      </c>
      <c r="N40" s="15">
        <f t="shared" si="19"/>
        <v>0</v>
      </c>
      <c r="O40" s="15">
        <f t="shared" si="19"/>
        <v>0</v>
      </c>
      <c r="P40" s="15">
        <f t="shared" si="19"/>
        <v>0</v>
      </c>
      <c r="Q40" s="15">
        <f t="shared" si="19"/>
        <v>0</v>
      </c>
      <c r="R40" s="15">
        <f t="shared" si="19"/>
        <v>0</v>
      </c>
      <c r="S40" s="225"/>
      <c r="T40" s="230"/>
      <c r="U40" s="230"/>
      <c r="V40" s="230"/>
      <c r="W40" s="230"/>
      <c r="X40" s="230"/>
      <c r="Y40" s="231"/>
    </row>
    <row r="41" spans="1:25" s="212" customFormat="1" ht="12.95" customHeight="1">
      <c r="A41" s="321"/>
      <c r="B41" s="322"/>
      <c r="C41" s="227">
        <v>1</v>
      </c>
      <c r="D41" s="227"/>
      <c r="E41" s="227"/>
      <c r="F41" s="227"/>
      <c r="G41" s="227"/>
      <c r="H41" s="227"/>
      <c r="I41" s="227"/>
      <c r="J41" s="227"/>
      <c r="K41" s="227"/>
      <c r="L41" s="227">
        <v>0</v>
      </c>
      <c r="M41" s="227"/>
      <c r="N41" s="227">
        <v>0</v>
      </c>
      <c r="O41" s="227"/>
      <c r="P41" s="227"/>
      <c r="Q41" s="227"/>
      <c r="R41" s="227">
        <v>0</v>
      </c>
      <c r="S41" s="225"/>
      <c r="T41" s="232"/>
      <c r="U41" s="232"/>
      <c r="V41" s="232"/>
      <c r="W41" s="232"/>
      <c r="X41" s="232"/>
      <c r="Y41" s="231"/>
    </row>
    <row r="42" spans="1:25" s="212" customFormat="1" ht="12.95" customHeight="1">
      <c r="A42" s="321" t="str">
        <f>'P. PREÇO'!A24</f>
        <v>15.1</v>
      </c>
      <c r="B42" s="322" t="str">
        <f>'P. PREÇO'!B24</f>
        <v>ÁREAS VERDES/JARDINS</v>
      </c>
      <c r="C42" s="15">
        <f>'P. PREÇO'!F24</f>
        <v>1250</v>
      </c>
      <c r="D42" s="15">
        <f t="shared" ref="D42:R42" si="20">ROUND(($C42*D43),2)</f>
        <v>0</v>
      </c>
      <c r="E42" s="15">
        <f t="shared" si="20"/>
        <v>0</v>
      </c>
      <c r="F42" s="15">
        <f t="shared" si="20"/>
        <v>0</v>
      </c>
      <c r="G42" s="15">
        <f t="shared" si="20"/>
        <v>0</v>
      </c>
      <c r="H42" s="15">
        <f t="shared" si="20"/>
        <v>0</v>
      </c>
      <c r="I42" s="15">
        <f t="shared" si="20"/>
        <v>0</v>
      </c>
      <c r="J42" s="15">
        <f t="shared" si="20"/>
        <v>0</v>
      </c>
      <c r="K42" s="15">
        <f t="shared" si="20"/>
        <v>625</v>
      </c>
      <c r="L42" s="15">
        <f t="shared" si="20"/>
        <v>0</v>
      </c>
      <c r="M42" s="15">
        <f t="shared" si="20"/>
        <v>625</v>
      </c>
      <c r="N42" s="15">
        <f t="shared" si="20"/>
        <v>0</v>
      </c>
      <c r="O42" s="15">
        <f t="shared" si="20"/>
        <v>0</v>
      </c>
      <c r="P42" s="15">
        <f t="shared" si="20"/>
        <v>0</v>
      </c>
      <c r="Q42" s="15">
        <f t="shared" si="20"/>
        <v>0</v>
      </c>
      <c r="R42" s="15">
        <f t="shared" si="20"/>
        <v>0</v>
      </c>
      <c r="S42" s="225"/>
      <c r="T42" s="230"/>
      <c r="U42" s="230"/>
      <c r="V42" s="230"/>
      <c r="W42" s="230"/>
      <c r="X42" s="230"/>
      <c r="Y42" s="231"/>
    </row>
    <row r="43" spans="1:25" ht="12.95" customHeight="1">
      <c r="A43" s="321"/>
      <c r="B43" s="322"/>
      <c r="C43" s="227"/>
      <c r="D43" s="227"/>
      <c r="E43" s="227"/>
      <c r="F43" s="227"/>
      <c r="G43" s="227"/>
      <c r="H43" s="227"/>
      <c r="I43" s="227"/>
      <c r="J43" s="227"/>
      <c r="K43" s="227">
        <v>0.5</v>
      </c>
      <c r="L43" s="227"/>
      <c r="M43" s="227">
        <v>0.5</v>
      </c>
      <c r="N43" s="227">
        <v>0</v>
      </c>
      <c r="O43" s="227"/>
      <c r="P43" s="227"/>
      <c r="Q43" s="227"/>
      <c r="R43" s="227"/>
      <c r="S43" s="225"/>
      <c r="T43" s="228"/>
      <c r="U43" s="228"/>
      <c r="V43" s="228"/>
      <c r="W43" s="228"/>
      <c r="X43" s="228"/>
      <c r="Y43" s="198"/>
    </row>
    <row r="44" spans="1:25" ht="12.95" customHeight="1">
      <c r="A44" s="321">
        <f>'P. PREÇO'!$A$25</f>
        <v>16</v>
      </c>
      <c r="B44" s="322" t="str">
        <f>'P. PREÇO'!$B$25</f>
        <v>PROJETO DE PREVENÇÃO E COMBATE A INCÊNDIO E PÂNICO</v>
      </c>
      <c r="C44" s="15">
        <f>'P. PREÇO'!$F$25</f>
        <v>1275.6099999999999</v>
      </c>
      <c r="D44" s="15">
        <f t="shared" ref="D44:K44" si="21">ROUND(($C44*D45),2)</f>
        <v>0</v>
      </c>
      <c r="E44" s="15">
        <f t="shared" si="21"/>
        <v>0</v>
      </c>
      <c r="F44" s="15">
        <f t="shared" si="21"/>
        <v>0</v>
      </c>
      <c r="G44" s="15">
        <f t="shared" si="21"/>
        <v>0</v>
      </c>
      <c r="H44" s="15">
        <f t="shared" si="21"/>
        <v>0</v>
      </c>
      <c r="I44" s="15">
        <f t="shared" si="21"/>
        <v>0</v>
      </c>
      <c r="J44" s="15">
        <f t="shared" si="21"/>
        <v>637.80999999999995</v>
      </c>
      <c r="K44" s="15">
        <f t="shared" si="21"/>
        <v>0</v>
      </c>
      <c r="L44" s="15"/>
      <c r="M44" s="15">
        <f>ROUND(($C44*M45),2)</f>
        <v>0</v>
      </c>
      <c r="N44" s="15">
        <f>ROUND(($C44*N45),2)</f>
        <v>255.12</v>
      </c>
      <c r="O44" s="15">
        <f>ROUND(($C44*O45),2)</f>
        <v>0</v>
      </c>
      <c r="P44" s="15">
        <f>ROUND(($C44*P45),2)</f>
        <v>0</v>
      </c>
      <c r="Q44" s="15">
        <f>ROUND(($C44*Q45),2)</f>
        <v>382.68</v>
      </c>
      <c r="R44" s="15">
        <f>'P. PREÇO'!$G$25</f>
        <v>255.12</v>
      </c>
      <c r="S44" s="225"/>
      <c r="T44" s="225"/>
      <c r="U44" s="225"/>
      <c r="V44" s="225"/>
      <c r="W44" s="225"/>
      <c r="X44" s="225"/>
      <c r="Y44" s="198"/>
    </row>
    <row r="45" spans="1:25" ht="12.95" customHeight="1">
      <c r="A45" s="321"/>
      <c r="B45" s="322"/>
      <c r="C45" s="227">
        <v>1</v>
      </c>
      <c r="D45" s="227"/>
      <c r="E45" s="227"/>
      <c r="F45" s="227"/>
      <c r="G45" s="227"/>
      <c r="H45" s="227"/>
      <c r="I45" s="227"/>
      <c r="J45" s="227">
        <v>0.5</v>
      </c>
      <c r="K45" s="227"/>
      <c r="L45" s="227"/>
      <c r="M45" s="227"/>
      <c r="N45" s="227">
        <v>0.2</v>
      </c>
      <c r="O45" s="227"/>
      <c r="P45" s="227">
        <v>0</v>
      </c>
      <c r="Q45" s="227">
        <v>0.3</v>
      </c>
      <c r="R45" s="227">
        <v>0</v>
      </c>
      <c r="S45" s="225"/>
      <c r="T45" s="228"/>
      <c r="U45" s="228"/>
      <c r="V45" s="228"/>
      <c r="W45" s="228"/>
      <c r="X45" s="228"/>
      <c r="Y45" s="198"/>
    </row>
    <row r="46" spans="1:25" ht="12.95" customHeight="1">
      <c r="A46" s="321">
        <f>'P. PREÇO'!$A$26</f>
        <v>17</v>
      </c>
      <c r="B46" s="322" t="str">
        <f>'P. PREÇO'!$B$26</f>
        <v>RELATÓRIO ANÁLISE DE RISCO - PDA</v>
      </c>
      <c r="C46" s="15">
        <f>'P. PREÇO'!$F$26</f>
        <v>1300</v>
      </c>
      <c r="D46" s="15">
        <f t="shared" ref="D46:K46" si="22">ROUND(($C46*D47),2)</f>
        <v>0</v>
      </c>
      <c r="E46" s="15">
        <f t="shared" si="22"/>
        <v>0</v>
      </c>
      <c r="F46" s="15">
        <f t="shared" si="22"/>
        <v>0</v>
      </c>
      <c r="G46" s="15">
        <f t="shared" si="22"/>
        <v>0</v>
      </c>
      <c r="H46" s="15">
        <f t="shared" si="22"/>
        <v>0</v>
      </c>
      <c r="I46" s="15">
        <f t="shared" si="22"/>
        <v>0</v>
      </c>
      <c r="J46" s="15">
        <f t="shared" si="22"/>
        <v>650</v>
      </c>
      <c r="K46" s="15">
        <f t="shared" si="22"/>
        <v>0</v>
      </c>
      <c r="L46" s="15"/>
      <c r="M46" s="15">
        <f>ROUND(($C46*M47),2)</f>
        <v>0</v>
      </c>
      <c r="N46" s="15">
        <f>ROUND(($C46*N47),2)</f>
        <v>0</v>
      </c>
      <c r="O46" s="15">
        <f>ROUND(($C46*O47),2)</f>
        <v>0</v>
      </c>
      <c r="P46" s="15">
        <f>ROUND(($C46*P47),2)</f>
        <v>0</v>
      </c>
      <c r="Q46" s="15">
        <f>ROUND(($C46*Q47),2)</f>
        <v>650</v>
      </c>
      <c r="R46" s="15">
        <f>'P. PREÇO'!$G$26</f>
        <v>260</v>
      </c>
      <c r="S46" s="225"/>
      <c r="T46" s="225"/>
      <c r="U46" s="225"/>
      <c r="V46" s="225"/>
      <c r="W46" s="225"/>
      <c r="X46" s="225"/>
      <c r="Y46" s="198"/>
    </row>
    <row r="47" spans="1:25" ht="12.95" customHeight="1">
      <c r="A47" s="321"/>
      <c r="B47" s="322"/>
      <c r="C47" s="227">
        <v>1</v>
      </c>
      <c r="D47" s="227"/>
      <c r="E47" s="227"/>
      <c r="F47" s="227"/>
      <c r="G47" s="227"/>
      <c r="H47" s="227"/>
      <c r="I47" s="227"/>
      <c r="J47" s="227">
        <v>0.5</v>
      </c>
      <c r="K47" s="227"/>
      <c r="L47" s="227"/>
      <c r="M47" s="227"/>
      <c r="N47" s="227">
        <v>0</v>
      </c>
      <c r="O47" s="227"/>
      <c r="P47" s="227"/>
      <c r="Q47" s="227">
        <v>0.5</v>
      </c>
      <c r="R47" s="227"/>
      <c r="S47" s="225"/>
      <c r="T47" s="228"/>
      <c r="U47" s="228"/>
      <c r="V47" s="228"/>
      <c r="W47" s="228"/>
      <c r="X47" s="228"/>
      <c r="Y47" s="198"/>
    </row>
    <row r="48" spans="1:25" ht="12.95" customHeight="1">
      <c r="A48" s="321">
        <f>'P. PREÇO'!A27</f>
        <v>18</v>
      </c>
      <c r="B48" s="322" t="str">
        <f>'P. PREÇO'!B27</f>
        <v>PROJETO DE PROTEÇÃO CONTRA DESCARGAS ATMOSFÉRICAS (PDA)</v>
      </c>
      <c r="C48" s="15">
        <f>'P. PREÇO'!F27</f>
        <v>0</v>
      </c>
      <c r="D48" s="15">
        <f t="shared" ref="D48:R48" si="23">ROUND(($C48*D49),2)</f>
        <v>0</v>
      </c>
      <c r="E48" s="15">
        <f t="shared" si="23"/>
        <v>0</v>
      </c>
      <c r="F48" s="15">
        <f t="shared" si="23"/>
        <v>0</v>
      </c>
      <c r="G48" s="15">
        <f t="shared" si="23"/>
        <v>0</v>
      </c>
      <c r="H48" s="15">
        <f t="shared" si="23"/>
        <v>0</v>
      </c>
      <c r="I48" s="15">
        <f t="shared" si="23"/>
        <v>0</v>
      </c>
      <c r="J48" s="15">
        <f t="shared" si="23"/>
        <v>0</v>
      </c>
      <c r="K48" s="15">
        <f t="shared" si="23"/>
        <v>0</v>
      </c>
      <c r="L48" s="15">
        <f t="shared" si="23"/>
        <v>0</v>
      </c>
      <c r="M48" s="15">
        <f t="shared" si="23"/>
        <v>0</v>
      </c>
      <c r="N48" s="15">
        <f t="shared" si="23"/>
        <v>0</v>
      </c>
      <c r="O48" s="15">
        <f t="shared" si="23"/>
        <v>0</v>
      </c>
      <c r="P48" s="233">
        <f t="shared" si="23"/>
        <v>0</v>
      </c>
      <c r="Q48" s="15">
        <f t="shared" si="23"/>
        <v>0</v>
      </c>
      <c r="R48" s="15">
        <f t="shared" si="23"/>
        <v>0</v>
      </c>
      <c r="S48" s="225"/>
      <c r="T48" s="225"/>
      <c r="U48" s="225"/>
      <c r="V48" s="225"/>
      <c r="W48" s="225"/>
      <c r="X48" s="225"/>
      <c r="Y48" s="198"/>
    </row>
    <row r="49" spans="1:25" ht="12.95" customHeight="1">
      <c r="A49" s="321"/>
      <c r="B49" s="322"/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34"/>
      <c r="Q49" s="227"/>
      <c r="R49" s="235"/>
      <c r="S49" s="225"/>
      <c r="T49" s="228"/>
      <c r="U49" s="228"/>
      <c r="V49" s="228"/>
      <c r="W49" s="228"/>
      <c r="X49" s="228"/>
      <c r="Y49" s="198"/>
    </row>
    <row r="50" spans="1:25" ht="12.95" customHeight="1">
      <c r="A50" s="321" t="str">
        <f>'P. PREÇO'!$A$28</f>
        <v>18.1</v>
      </c>
      <c r="B50" s="322" t="str">
        <f>'P. PREÇO'!$B$28</f>
        <v>PROJETO DE SISTEMA DE PROTEÇÃO CONTRA DESCARGAS ATMOSFÉRICAS (SPDA)</v>
      </c>
      <c r="C50" s="15">
        <f>'P. PREÇO'!$F$28</f>
        <v>1080</v>
      </c>
      <c r="D50" s="15">
        <f t="shared" ref="D50:Q50" si="24">ROUND(($C50*D51),2)</f>
        <v>0</v>
      </c>
      <c r="E50" s="15">
        <f t="shared" si="24"/>
        <v>0</v>
      </c>
      <c r="F50" s="15">
        <f t="shared" si="24"/>
        <v>0</v>
      </c>
      <c r="G50" s="15">
        <f t="shared" si="24"/>
        <v>0</v>
      </c>
      <c r="H50" s="15">
        <f t="shared" si="24"/>
        <v>0</v>
      </c>
      <c r="I50" s="15">
        <f t="shared" si="24"/>
        <v>0</v>
      </c>
      <c r="J50" s="15">
        <f t="shared" si="24"/>
        <v>0</v>
      </c>
      <c r="K50" s="15">
        <f t="shared" si="24"/>
        <v>0</v>
      </c>
      <c r="L50" s="15">
        <f t="shared" si="24"/>
        <v>540</v>
      </c>
      <c r="M50" s="15">
        <f t="shared" si="24"/>
        <v>0</v>
      </c>
      <c r="N50" s="15">
        <f t="shared" si="24"/>
        <v>540</v>
      </c>
      <c r="O50" s="15">
        <f t="shared" si="24"/>
        <v>0</v>
      </c>
      <c r="P50" s="15">
        <f t="shared" si="24"/>
        <v>0</v>
      </c>
      <c r="Q50" s="15">
        <f t="shared" si="24"/>
        <v>0</v>
      </c>
      <c r="R50" s="15">
        <f>'P. PREÇO'!$G$28</f>
        <v>0</v>
      </c>
      <c r="S50" s="225"/>
      <c r="T50" s="225"/>
      <c r="U50" s="225"/>
      <c r="V50" s="225"/>
      <c r="W50" s="225"/>
      <c r="X50" s="225"/>
      <c r="Y50" s="198"/>
    </row>
    <row r="51" spans="1:25" ht="12.95" customHeight="1">
      <c r="A51" s="321"/>
      <c r="B51" s="322"/>
      <c r="C51" s="227">
        <v>1</v>
      </c>
      <c r="D51" s="227"/>
      <c r="E51" s="227"/>
      <c r="F51" s="227"/>
      <c r="G51" s="227"/>
      <c r="H51" s="227"/>
      <c r="I51" s="227"/>
      <c r="J51" s="227"/>
      <c r="K51" s="227"/>
      <c r="L51" s="227">
        <v>0.5</v>
      </c>
      <c r="M51" s="227"/>
      <c r="N51" s="227">
        <v>0.5</v>
      </c>
      <c r="O51" s="227"/>
      <c r="P51" s="227">
        <v>0</v>
      </c>
      <c r="Q51" s="227"/>
      <c r="R51" s="227"/>
      <c r="S51" s="225"/>
      <c r="T51" s="228"/>
      <c r="U51" s="228"/>
      <c r="V51" s="228"/>
      <c r="W51" s="228"/>
      <c r="X51" s="228"/>
      <c r="Y51" s="198"/>
    </row>
    <row r="52" spans="1:25" ht="12.95" customHeight="1">
      <c r="A52" s="321" t="str">
        <f>'P. PREÇO'!$A$29</f>
        <v>18.2</v>
      </c>
      <c r="B52" s="322" t="str">
        <f>'P. PREÇO'!$B$29</f>
        <v>PROJETO DE MEDIDA DE PROTEÇÃO CONTRA SURTOS (MPS)</v>
      </c>
      <c r="C52" s="15">
        <f>'P. PREÇO'!$F$29</f>
        <v>270</v>
      </c>
      <c r="D52" s="15">
        <f t="shared" ref="D52:Q52" si="25">ROUND(($C52*D53),2)</f>
        <v>0</v>
      </c>
      <c r="E52" s="15">
        <f t="shared" si="25"/>
        <v>0</v>
      </c>
      <c r="F52" s="15">
        <f t="shared" si="25"/>
        <v>0</v>
      </c>
      <c r="G52" s="15">
        <f t="shared" si="25"/>
        <v>0</v>
      </c>
      <c r="H52" s="15">
        <f t="shared" si="25"/>
        <v>0</v>
      </c>
      <c r="I52" s="15">
        <f t="shared" si="25"/>
        <v>0</v>
      </c>
      <c r="J52" s="15">
        <f t="shared" si="25"/>
        <v>0</v>
      </c>
      <c r="K52" s="15">
        <f t="shared" si="25"/>
        <v>0</v>
      </c>
      <c r="L52" s="15">
        <f t="shared" si="25"/>
        <v>135</v>
      </c>
      <c r="M52" s="15">
        <f t="shared" si="25"/>
        <v>0</v>
      </c>
      <c r="N52" s="15">
        <f t="shared" si="25"/>
        <v>135</v>
      </c>
      <c r="O52" s="15">
        <f t="shared" si="25"/>
        <v>0</v>
      </c>
      <c r="P52" s="15">
        <f t="shared" si="25"/>
        <v>0</v>
      </c>
      <c r="Q52" s="15">
        <f t="shared" si="25"/>
        <v>0</v>
      </c>
      <c r="R52" s="15">
        <f>'P. PREÇO'!$G$29</f>
        <v>0</v>
      </c>
      <c r="S52" s="225"/>
      <c r="T52" s="225"/>
      <c r="U52" s="225"/>
      <c r="V52" s="225"/>
      <c r="W52" s="225"/>
      <c r="X52" s="225"/>
      <c r="Y52" s="198"/>
    </row>
    <row r="53" spans="1:25" ht="12.95" customHeight="1">
      <c r="A53" s="321"/>
      <c r="B53" s="322"/>
      <c r="C53" s="227">
        <v>1</v>
      </c>
      <c r="D53" s="227"/>
      <c r="E53" s="227"/>
      <c r="F53" s="227"/>
      <c r="G53" s="227"/>
      <c r="H53" s="227"/>
      <c r="I53" s="227"/>
      <c r="J53" s="227"/>
      <c r="K53" s="227"/>
      <c r="L53" s="227">
        <v>0.5</v>
      </c>
      <c r="M53" s="227"/>
      <c r="N53" s="227">
        <v>0.5</v>
      </c>
      <c r="O53" s="227"/>
      <c r="P53" s="227">
        <v>0</v>
      </c>
      <c r="Q53" s="227"/>
      <c r="R53" s="227"/>
      <c r="S53" s="225"/>
      <c r="T53" s="228"/>
      <c r="U53" s="228"/>
      <c r="V53" s="228"/>
      <c r="W53" s="228"/>
      <c r="X53" s="228"/>
      <c r="Y53" s="198"/>
    </row>
    <row r="54" spans="1:25" ht="12.95" customHeight="1">
      <c r="A54" s="321">
        <f>'P. PREÇO'!$A$30</f>
        <v>19</v>
      </c>
      <c r="B54" s="322" t="str">
        <f>'P. PREÇO'!$B$30</f>
        <v>PROJETO GLP/GN</v>
      </c>
      <c r="C54" s="15">
        <f>'P. PREÇO'!$F$30</f>
        <v>1625</v>
      </c>
      <c r="D54" s="15">
        <f t="shared" ref="D54:Q54" si="26">ROUND(($C54*D55),2)</f>
        <v>0</v>
      </c>
      <c r="E54" s="15">
        <f t="shared" si="26"/>
        <v>0</v>
      </c>
      <c r="F54" s="15">
        <f t="shared" si="26"/>
        <v>0</v>
      </c>
      <c r="G54" s="15">
        <f t="shared" si="26"/>
        <v>0</v>
      </c>
      <c r="H54" s="15">
        <f t="shared" si="26"/>
        <v>0</v>
      </c>
      <c r="I54" s="15">
        <f t="shared" si="26"/>
        <v>0</v>
      </c>
      <c r="J54" s="15">
        <f t="shared" si="26"/>
        <v>0</v>
      </c>
      <c r="K54" s="15">
        <f t="shared" si="26"/>
        <v>0</v>
      </c>
      <c r="L54" s="15">
        <f t="shared" si="26"/>
        <v>812.5</v>
      </c>
      <c r="M54" s="15">
        <f t="shared" si="26"/>
        <v>0</v>
      </c>
      <c r="N54" s="15">
        <f t="shared" si="26"/>
        <v>325</v>
      </c>
      <c r="O54" s="15">
        <f t="shared" si="26"/>
        <v>0</v>
      </c>
      <c r="P54" s="15">
        <f t="shared" si="26"/>
        <v>0</v>
      </c>
      <c r="Q54" s="15">
        <f t="shared" si="26"/>
        <v>487.5</v>
      </c>
      <c r="R54" s="15">
        <f>'P. PREÇO'!$G$30</f>
        <v>325</v>
      </c>
      <c r="S54" s="225"/>
      <c r="T54" s="225"/>
      <c r="U54" s="225"/>
      <c r="V54" s="225"/>
      <c r="W54" s="225"/>
      <c r="X54" s="225"/>
      <c r="Y54" s="198"/>
    </row>
    <row r="55" spans="1:25" ht="12.95" customHeight="1">
      <c r="A55" s="321"/>
      <c r="B55" s="322"/>
      <c r="C55" s="227">
        <v>1</v>
      </c>
      <c r="D55" s="227"/>
      <c r="E55" s="227"/>
      <c r="F55" s="227"/>
      <c r="G55" s="227"/>
      <c r="H55" s="227"/>
      <c r="I55" s="227"/>
      <c r="J55" s="227"/>
      <c r="K55" s="227"/>
      <c r="L55" s="227">
        <v>0.5</v>
      </c>
      <c r="M55" s="227"/>
      <c r="N55" s="227">
        <v>0.2</v>
      </c>
      <c r="O55" s="227"/>
      <c r="P55" s="227">
        <v>0</v>
      </c>
      <c r="Q55" s="227">
        <v>0.3</v>
      </c>
      <c r="R55" s="227"/>
      <c r="S55" s="225"/>
      <c r="T55" s="228"/>
      <c r="U55" s="228"/>
      <c r="V55" s="228"/>
      <c r="W55" s="228"/>
      <c r="X55" s="228"/>
      <c r="Y55" s="198"/>
    </row>
    <row r="56" spans="1:25" ht="12.95" customHeight="1">
      <c r="A56" s="321">
        <f>'P. PREÇO'!A31</f>
        <v>20</v>
      </c>
      <c r="B56" s="322" t="str">
        <f>'P. PREÇO'!B31</f>
        <v>RELATÓRIO DE SUSTENTABILIDADE ENCE</v>
      </c>
      <c r="C56" s="15">
        <f>'P. PREÇO'!F31</f>
        <v>2550</v>
      </c>
      <c r="D56" s="15">
        <f t="shared" ref="D56:M56" si="27">ROUND(($C56*D57),2)</f>
        <v>0</v>
      </c>
      <c r="E56" s="15">
        <f t="shared" si="27"/>
        <v>0</v>
      </c>
      <c r="F56" s="15">
        <f t="shared" si="27"/>
        <v>0</v>
      </c>
      <c r="G56" s="15">
        <f t="shared" si="27"/>
        <v>0</v>
      </c>
      <c r="H56" s="15">
        <f t="shared" si="27"/>
        <v>0</v>
      </c>
      <c r="I56" s="15">
        <f t="shared" si="27"/>
        <v>0</v>
      </c>
      <c r="J56" s="15">
        <f t="shared" si="27"/>
        <v>1275</v>
      </c>
      <c r="K56" s="15">
        <f t="shared" si="27"/>
        <v>0</v>
      </c>
      <c r="L56" s="15">
        <f t="shared" si="27"/>
        <v>1275</v>
      </c>
      <c r="M56" s="15">
        <f t="shared" si="27"/>
        <v>0</v>
      </c>
      <c r="N56" s="15"/>
      <c r="O56" s="15">
        <f>ROUND(($C56*O57),2)</f>
        <v>0</v>
      </c>
      <c r="P56" s="15">
        <f>ROUND(($C56*P57),2)</f>
        <v>0</v>
      </c>
      <c r="Q56" s="15">
        <f>ROUND(($C56*Q57),2)</f>
        <v>0</v>
      </c>
      <c r="R56" s="15">
        <f>'P. PREÇO'!$G$31</f>
        <v>0</v>
      </c>
      <c r="S56" s="225"/>
      <c r="T56" s="225"/>
      <c r="U56" s="225"/>
      <c r="V56" s="225"/>
      <c r="W56" s="225"/>
      <c r="X56" s="225"/>
      <c r="Y56" s="198"/>
    </row>
    <row r="57" spans="1:25" ht="12.95" customHeight="1">
      <c r="A57" s="321"/>
      <c r="B57" s="322"/>
      <c r="C57" s="227">
        <v>1</v>
      </c>
      <c r="D57" s="227"/>
      <c r="E57" s="227">
        <v>0</v>
      </c>
      <c r="F57" s="227"/>
      <c r="G57" s="227"/>
      <c r="H57" s="227"/>
      <c r="I57" s="227"/>
      <c r="J57" s="227">
        <v>0.5</v>
      </c>
      <c r="K57" s="227"/>
      <c r="L57" s="227">
        <v>0.5</v>
      </c>
      <c r="M57" s="227"/>
      <c r="N57" s="227"/>
      <c r="O57" s="227"/>
      <c r="P57" s="227">
        <v>0</v>
      </c>
      <c r="Q57" s="227"/>
      <c r="R57" s="227"/>
      <c r="S57" s="225"/>
      <c r="T57" s="228"/>
      <c r="U57" s="228"/>
      <c r="V57" s="228"/>
      <c r="W57" s="228"/>
      <c r="X57" s="228"/>
      <c r="Y57" s="198"/>
    </row>
    <row r="58" spans="1:25" ht="12.95" customHeight="1">
      <c r="A58" s="321">
        <f>'P. PREÇO'!$A$32</f>
        <v>21</v>
      </c>
      <c r="B58" s="322" t="str">
        <f>'P. PREÇO'!$B$32</f>
        <v>PROJETO COMUNICAÇÃO VISUAL</v>
      </c>
      <c r="C58" s="15">
        <f>'P. PREÇO'!$F$32</f>
        <v>1350</v>
      </c>
      <c r="D58" s="15">
        <f t="shared" ref="D58:O58" si="28">ROUND(($C58*D59),2)</f>
        <v>0</v>
      </c>
      <c r="E58" s="15">
        <f t="shared" si="28"/>
        <v>0</v>
      </c>
      <c r="F58" s="15">
        <f t="shared" si="28"/>
        <v>0</v>
      </c>
      <c r="G58" s="15">
        <f t="shared" si="28"/>
        <v>0</v>
      </c>
      <c r="H58" s="15">
        <f t="shared" si="28"/>
        <v>0</v>
      </c>
      <c r="I58" s="15">
        <f t="shared" si="28"/>
        <v>0</v>
      </c>
      <c r="J58" s="15">
        <f t="shared" si="28"/>
        <v>0</v>
      </c>
      <c r="K58" s="15">
        <f t="shared" si="28"/>
        <v>675</v>
      </c>
      <c r="L58" s="15">
        <f t="shared" si="28"/>
        <v>0</v>
      </c>
      <c r="M58" s="15">
        <f t="shared" si="28"/>
        <v>0</v>
      </c>
      <c r="N58" s="15">
        <f t="shared" si="28"/>
        <v>0</v>
      </c>
      <c r="O58" s="15">
        <f t="shared" si="28"/>
        <v>675</v>
      </c>
      <c r="P58" s="15"/>
      <c r="Q58" s="15">
        <f>ROUND(($C58*Q59),2)</f>
        <v>0</v>
      </c>
      <c r="R58" s="15">
        <f>'P. PREÇO'!$G$32</f>
        <v>0</v>
      </c>
      <c r="S58" s="225"/>
      <c r="T58" s="225"/>
      <c r="U58" s="225"/>
      <c r="V58" s="225"/>
      <c r="W58" s="225"/>
      <c r="X58" s="225"/>
      <c r="Y58" s="198"/>
    </row>
    <row r="59" spans="1:25" ht="12.95" customHeight="1">
      <c r="A59" s="321"/>
      <c r="B59" s="322"/>
      <c r="C59" s="227">
        <v>1</v>
      </c>
      <c r="D59" s="227"/>
      <c r="E59" s="227"/>
      <c r="F59" s="227"/>
      <c r="G59" s="227"/>
      <c r="H59" s="227"/>
      <c r="I59" s="227"/>
      <c r="J59" s="227"/>
      <c r="K59" s="227">
        <v>0.5</v>
      </c>
      <c r="L59" s="227"/>
      <c r="M59" s="227"/>
      <c r="N59" s="227">
        <v>0</v>
      </c>
      <c r="O59" s="227">
        <v>0.5</v>
      </c>
      <c r="P59" s="227"/>
      <c r="Q59" s="227"/>
      <c r="R59" s="227"/>
      <c r="S59" s="225"/>
      <c r="T59" s="228"/>
      <c r="U59" s="228"/>
      <c r="V59" s="228"/>
      <c r="W59" s="228"/>
      <c r="X59" s="228"/>
      <c r="Y59" s="198"/>
    </row>
    <row r="60" spans="1:25" ht="12.95" customHeight="1">
      <c r="A60" s="321">
        <f>'P. PREÇO'!$A$33</f>
        <v>22</v>
      </c>
      <c r="B60" s="322" t="str">
        <f>'P. PREÇO'!$B$33</f>
        <v>PLANO DE GERENCIAMENTO DE RESÍDUOS</v>
      </c>
      <c r="C60" s="15">
        <f>'P. PREÇO'!$F$33</f>
        <v>2500</v>
      </c>
      <c r="D60" s="15">
        <f t="shared" ref="D60:Q60" si="29">ROUND(($C60*D61),2)</f>
        <v>0</v>
      </c>
      <c r="E60" s="15">
        <f t="shared" si="29"/>
        <v>0</v>
      </c>
      <c r="F60" s="15">
        <f t="shared" si="29"/>
        <v>0</v>
      </c>
      <c r="G60" s="15">
        <f t="shared" si="29"/>
        <v>0</v>
      </c>
      <c r="H60" s="15">
        <f t="shared" si="29"/>
        <v>0</v>
      </c>
      <c r="I60" s="15">
        <f t="shared" si="29"/>
        <v>0</v>
      </c>
      <c r="J60" s="15">
        <f t="shared" si="29"/>
        <v>0</v>
      </c>
      <c r="K60" s="15">
        <f t="shared" si="29"/>
        <v>0</v>
      </c>
      <c r="L60" s="15">
        <f t="shared" si="29"/>
        <v>0</v>
      </c>
      <c r="M60" s="15">
        <f t="shared" si="29"/>
        <v>0</v>
      </c>
      <c r="N60" s="15">
        <f t="shared" si="29"/>
        <v>1250</v>
      </c>
      <c r="O60" s="15">
        <f t="shared" si="29"/>
        <v>0</v>
      </c>
      <c r="P60" s="15">
        <f t="shared" si="29"/>
        <v>0</v>
      </c>
      <c r="Q60" s="15">
        <f t="shared" si="29"/>
        <v>1250</v>
      </c>
      <c r="R60" s="15">
        <f>'P. PREÇO'!$G$33</f>
        <v>500</v>
      </c>
      <c r="S60" s="225"/>
      <c r="T60" s="225"/>
      <c r="U60" s="225"/>
      <c r="V60" s="225"/>
      <c r="W60" s="225"/>
      <c r="X60" s="225"/>
      <c r="Y60" s="198"/>
    </row>
    <row r="61" spans="1:25" ht="12.95" customHeight="1">
      <c r="A61" s="321"/>
      <c r="B61" s="322"/>
      <c r="C61" s="227">
        <v>1</v>
      </c>
      <c r="D61" s="227"/>
      <c r="E61" s="227"/>
      <c r="F61" s="227"/>
      <c r="G61" s="227"/>
      <c r="H61" s="227"/>
      <c r="I61" s="227"/>
      <c r="J61" s="227"/>
      <c r="K61" s="227"/>
      <c r="L61" s="227"/>
      <c r="M61" s="227"/>
      <c r="N61" s="227">
        <v>0.5</v>
      </c>
      <c r="O61" s="227"/>
      <c r="P61" s="227"/>
      <c r="Q61" s="227">
        <v>0.5</v>
      </c>
      <c r="R61" s="227"/>
      <c r="S61" s="225"/>
      <c r="T61" s="228"/>
      <c r="U61" s="228"/>
      <c r="V61" s="228"/>
      <c r="W61" s="228"/>
      <c r="X61" s="228"/>
      <c r="Y61" s="198"/>
    </row>
    <row r="62" spans="1:25" ht="12.95" customHeight="1">
      <c r="A62" s="321">
        <f>'P. PREÇO'!$A$34</f>
        <v>23</v>
      </c>
      <c r="B62" s="322" t="str">
        <f>'P. PREÇO'!$B$34</f>
        <v>PROJETO COMPATIBILIZAÇÃO DE PROJETOS</v>
      </c>
      <c r="C62" s="15">
        <f>'P. PREÇO'!$F$34</f>
        <v>1400</v>
      </c>
      <c r="D62" s="15">
        <f t="shared" ref="D62:Q62" si="30">ROUND(($C62*D63),2)</f>
        <v>0</v>
      </c>
      <c r="E62" s="15">
        <f t="shared" si="30"/>
        <v>0</v>
      </c>
      <c r="F62" s="15">
        <f t="shared" si="30"/>
        <v>0</v>
      </c>
      <c r="G62" s="15">
        <f t="shared" si="30"/>
        <v>0</v>
      </c>
      <c r="H62" s="15">
        <f t="shared" si="30"/>
        <v>0</v>
      </c>
      <c r="I62" s="15">
        <f t="shared" si="30"/>
        <v>0</v>
      </c>
      <c r="J62" s="15">
        <f t="shared" si="30"/>
        <v>0</v>
      </c>
      <c r="K62" s="15">
        <f t="shared" si="30"/>
        <v>0</v>
      </c>
      <c r="L62" s="15">
        <f t="shared" si="30"/>
        <v>0</v>
      </c>
      <c r="M62" s="15">
        <f t="shared" si="30"/>
        <v>0</v>
      </c>
      <c r="N62" s="15">
        <f t="shared" si="30"/>
        <v>700</v>
      </c>
      <c r="O62" s="15">
        <f t="shared" si="30"/>
        <v>0</v>
      </c>
      <c r="P62" s="15">
        <f t="shared" si="30"/>
        <v>280</v>
      </c>
      <c r="Q62" s="15">
        <f t="shared" si="30"/>
        <v>420</v>
      </c>
      <c r="R62" s="15">
        <f>'P. PREÇO'!$G$34</f>
        <v>0</v>
      </c>
      <c r="S62" s="225"/>
      <c r="T62" s="225"/>
      <c r="U62" s="226"/>
      <c r="V62" s="225"/>
      <c r="W62" s="225"/>
      <c r="X62" s="225"/>
      <c r="Y62" s="198"/>
    </row>
    <row r="63" spans="1:25" ht="12.95" customHeight="1">
      <c r="A63" s="321"/>
      <c r="B63" s="322"/>
      <c r="C63" s="227">
        <v>1</v>
      </c>
      <c r="D63" s="227"/>
      <c r="E63" s="227"/>
      <c r="F63" s="227"/>
      <c r="G63" s="227"/>
      <c r="H63" s="227"/>
      <c r="I63" s="227"/>
      <c r="J63" s="227"/>
      <c r="K63" s="227"/>
      <c r="L63" s="227"/>
      <c r="M63" s="227"/>
      <c r="N63" s="227">
        <v>0.5</v>
      </c>
      <c r="O63" s="227"/>
      <c r="P63" s="227">
        <v>0.2</v>
      </c>
      <c r="Q63" s="227">
        <v>0.3</v>
      </c>
      <c r="R63" s="227"/>
      <c r="S63" s="225"/>
      <c r="T63" s="228"/>
      <c r="U63" s="229"/>
      <c r="V63" s="228"/>
      <c r="W63" s="236"/>
      <c r="X63" s="228"/>
      <c r="Y63" s="198"/>
    </row>
    <row r="64" spans="1:25" ht="12.95" customHeight="1">
      <c r="A64" s="321">
        <f>'P. PREÇO'!$A$35</f>
        <v>24</v>
      </c>
      <c r="B64" s="322" t="str">
        <f>'P. PREÇO'!$B$35</f>
        <v>ORÇAMENTO E ESPECIFICAÇÕES TÉCNICAS DA OBRA</v>
      </c>
      <c r="C64" s="15">
        <f>'P. PREÇO'!$F$35</f>
        <v>4766.68</v>
      </c>
      <c r="D64" s="15">
        <f t="shared" ref="D64:Q64" si="31">ROUND(($C64*D65),2)</f>
        <v>0</v>
      </c>
      <c r="E64" s="15">
        <f t="shared" si="31"/>
        <v>0</v>
      </c>
      <c r="F64" s="15">
        <f t="shared" si="31"/>
        <v>0</v>
      </c>
      <c r="G64" s="15">
        <f t="shared" si="31"/>
        <v>0</v>
      </c>
      <c r="H64" s="15">
        <f t="shared" si="31"/>
        <v>0</v>
      </c>
      <c r="I64" s="15">
        <f t="shared" si="31"/>
        <v>0</v>
      </c>
      <c r="J64" s="15">
        <f t="shared" si="31"/>
        <v>0</v>
      </c>
      <c r="K64" s="15">
        <f t="shared" si="31"/>
        <v>0</v>
      </c>
      <c r="L64" s="15">
        <f t="shared" si="31"/>
        <v>0</v>
      </c>
      <c r="M64" s="15">
        <f t="shared" si="31"/>
        <v>0</v>
      </c>
      <c r="N64" s="15">
        <f t="shared" si="31"/>
        <v>2383.34</v>
      </c>
      <c r="O64" s="15">
        <f t="shared" si="31"/>
        <v>0</v>
      </c>
      <c r="P64" s="15">
        <f t="shared" si="31"/>
        <v>953.34</v>
      </c>
      <c r="Q64" s="15">
        <f t="shared" si="31"/>
        <v>1430</v>
      </c>
      <c r="R64" s="15">
        <f>'P. PREÇO'!$G$35</f>
        <v>0</v>
      </c>
      <c r="S64" s="225"/>
      <c r="T64" s="225"/>
      <c r="U64" s="226"/>
      <c r="V64" s="225"/>
      <c r="W64" s="225"/>
      <c r="X64" s="225"/>
      <c r="Y64" s="198"/>
    </row>
    <row r="65" spans="1:26" ht="12.95" customHeight="1">
      <c r="A65" s="321"/>
      <c r="B65" s="322"/>
      <c r="C65" s="227">
        <v>1</v>
      </c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>
        <v>0.5</v>
      </c>
      <c r="O65" s="227"/>
      <c r="P65" s="227">
        <v>0.2</v>
      </c>
      <c r="Q65" s="227">
        <v>0.3</v>
      </c>
      <c r="R65" s="227"/>
      <c r="S65" s="225"/>
      <c r="T65" s="228"/>
      <c r="U65" s="229"/>
      <c r="V65" s="228"/>
      <c r="W65" s="236"/>
      <c r="X65" s="228"/>
      <c r="Y65" s="198"/>
    </row>
    <row r="66" spans="1:26" ht="12.95" customHeight="1">
      <c r="A66" s="156"/>
      <c r="B66" s="237" t="s">
        <v>266</v>
      </c>
      <c r="C66" s="95">
        <f>ROUND((C6+C8+C10+C12+C14+C16+C18+C20+C22+C24+C26+C28+C30+C32+C34+C36+C38+C40+C42+C44+C46+C48+C50+C52+C54+C56+C58+C60+C62+C64),2)</f>
        <v>72170.880000000005</v>
      </c>
      <c r="D66" s="95">
        <f>ROUND((D6+D10+D12+D14+D16+D18+D20+D22+D24+D26+D28+D30+D32+D34+D36+D38+D40+D42+D44+D46+D48+D50+D52+D54+D56+D58+D60+D62+D64),2)</f>
        <v>0</v>
      </c>
      <c r="E66" s="95">
        <f>ROUND((E6+E10+E12+E14+E16+E18+E20+E22+E24+E26+E28+E30+E32+E34+E36+E38+E40+E42+E44+E46+E48+E50+E52+E54+E56+E58+E60+E62+E64),2)</f>
        <v>0</v>
      </c>
      <c r="F66" s="95">
        <f>ROUND((F6+F10+F12+F14+F16+F18+F20+F22+F24+F26+F28+F30+F32+F34+F36+F38+F40+F42+F44+F46+F48+F50+F52+F54+F56+F58+F60+F62+F64),2)</f>
        <v>5401.4</v>
      </c>
      <c r="G66" s="95">
        <f>ROUND((G6+G10+G12+G14+G16+G18+G20+G22+G24+G26+G28+G30+G32+G34+G36+G38+G40+G42+G44+G46+G48+G50+G52+G54+G56+G58+G60+G62+G64),2)</f>
        <v>0</v>
      </c>
      <c r="H66" s="95">
        <f>ROUND((H6+H8+H10+H12+H14+H16+H18+H20+H22+H24+H26+H28+H30+H32+H34+H36+H38+H40+H42+H44+H46+H48+H50+H52+H54+H56+H58+H60+H62+H64),2)</f>
        <v>5953.41</v>
      </c>
      <c r="I66" s="95">
        <f>ROUND((I6+I10+I12+I14+I16+I18+I20+I22+I24+I26+I28+I30+I32+I34+I36+I38+I40+I42+I44+I46+I48+I50+I52+I54+I56+I58+I60+I62+I64),2)</f>
        <v>0</v>
      </c>
      <c r="J66" s="95">
        <f>ROUND((J6+J10+J12+J14+J16+J18+J20+J22+J24+J26+J28+J30+J32+J34+J36+J38+J40+J42+J44+J46+J48+J50+J52+J54+J56+J58+J60+J62+J64),2)</f>
        <v>9415.93</v>
      </c>
      <c r="K66" s="95">
        <f>ROUND((K6+K10+K12+K14+K16+K18+K20+K22+K24+K26+K28+K30+K32+K34+K36+K38+K40+K42+K44+K46+K48+K50+K52+K54+K56+K58+K60+K62+K64),2)</f>
        <v>6788.61</v>
      </c>
      <c r="L66" s="95">
        <f>ROUND((L6+L10+L12+L14+L16+L18+L20+L22+L24+L26+L28+L30+L32+L34+L36+L38+L40+L42+L44+L46+L48+L50+L52+L54+L56+L58+L60+L62+L64),2)</f>
        <v>9418.48</v>
      </c>
      <c r="M66" s="95">
        <f>ROUND((M6+M8+M10+M12+M14+M16+M18+M20+M22+M24+M26+M28+M30+M32+M34+M36+M38+M40+M42+M44+M46+M48+M50+M52+M54+M56+M58+M60+M62+M64),2)</f>
        <v>9170.92</v>
      </c>
      <c r="N66" s="95">
        <f>ROUND((N6+N8+N10+N12+N14+N16+N18+N20+N22+N24+N26+N28+N30+N32+N34+N36+N38+N40+N42+N44+N46+N48+N50+N52+N54+N56+N58+N60+N62+N64),2)</f>
        <v>9180.94</v>
      </c>
      <c r="O66" s="95">
        <f>ROUND((O6+O8+O10+O12+O14+O16+O18+O20+O22+O24+O26+O28+O30+O32+O34+O36+O38+O40+O42+O44+O46+O48+O50+O52+O54+O56+O58+O60+O62+O64),2)</f>
        <v>2556.36</v>
      </c>
      <c r="P66" s="95">
        <f>ROUND((P6+P8+P10+P12+P14+P16+P18+P20+P22+P24+P26+P28+P30+P32+P34+P36+P38+P40+P42+P44+P46+P48+P50+P52+P54+P56+P58+P60+P62+P64),2)</f>
        <v>3633.34</v>
      </c>
      <c r="Q66" s="95">
        <f>ROUND((Q6+Q8+Q10+Q12+Q14+Q16+Q18+Q20+Q22+Q24+Q26+Q28+Q30+Q32+Q34+Q36+Q38+Q40+Q42+Q44+Q46+Q48+Q50+Q52+Q54+Q56+Q58+Q60+Q62+Q64),2)</f>
        <v>10651.54</v>
      </c>
      <c r="R66" s="95">
        <f>SUM(D66:Q66)-0.05</f>
        <v>72170.87999999999</v>
      </c>
      <c r="S66" s="225"/>
      <c r="T66" s="238"/>
      <c r="U66" s="238"/>
      <c r="V66" s="238"/>
      <c r="W66" s="238"/>
      <c r="X66" s="238"/>
      <c r="Y66" s="198"/>
      <c r="Z66" s="198"/>
    </row>
    <row r="67" spans="1:26" ht="12.95" customHeight="1">
      <c r="A67" s="239"/>
      <c r="B67" s="187" t="s">
        <v>267</v>
      </c>
      <c r="C67" s="95">
        <f>R67</f>
        <v>5361.03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95">
        <f>ROUND((R6+R8+R10+R12+R14+R16+R18+R20+R22+R24+R26+R28+R30+R32+R34+R36+R38+R40+R42+R44+R46+R48+R50+R52+R54+R56+R58+R60+R62+R64),2)</f>
        <v>5361.03</v>
      </c>
      <c r="S67" s="225"/>
      <c r="T67" s="225"/>
      <c r="U67" s="225"/>
      <c r="V67" s="225"/>
      <c r="W67" s="225"/>
      <c r="X67" s="238"/>
      <c r="Y67" s="240"/>
    </row>
    <row r="68" spans="1:26" ht="15.6" customHeight="1">
      <c r="A68" s="241"/>
      <c r="B68" s="242" t="s">
        <v>268</v>
      </c>
      <c r="C68" s="243">
        <f t="shared" ref="C68:R68" si="32">ROUND((C66+C67),2)</f>
        <v>77531.91</v>
      </c>
      <c r="D68" s="243">
        <f t="shared" si="32"/>
        <v>0</v>
      </c>
      <c r="E68" s="243">
        <f t="shared" si="32"/>
        <v>0</v>
      </c>
      <c r="F68" s="243">
        <f t="shared" si="32"/>
        <v>5401.4</v>
      </c>
      <c r="G68" s="243">
        <f t="shared" si="32"/>
        <v>0</v>
      </c>
      <c r="H68" s="243">
        <f t="shared" si="32"/>
        <v>5953.41</v>
      </c>
      <c r="I68" s="243">
        <f t="shared" si="32"/>
        <v>0</v>
      </c>
      <c r="J68" s="243">
        <f t="shared" si="32"/>
        <v>9415.93</v>
      </c>
      <c r="K68" s="243">
        <f t="shared" si="32"/>
        <v>6788.61</v>
      </c>
      <c r="L68" s="243">
        <f t="shared" si="32"/>
        <v>9418.48</v>
      </c>
      <c r="M68" s="243">
        <f t="shared" si="32"/>
        <v>9170.92</v>
      </c>
      <c r="N68" s="243">
        <f t="shared" si="32"/>
        <v>9180.94</v>
      </c>
      <c r="O68" s="243">
        <f t="shared" si="32"/>
        <v>2556.36</v>
      </c>
      <c r="P68" s="243">
        <f t="shared" si="32"/>
        <v>3633.34</v>
      </c>
      <c r="Q68" s="243">
        <f t="shared" si="32"/>
        <v>10651.54</v>
      </c>
      <c r="R68" s="243">
        <f t="shared" si="32"/>
        <v>77531.91</v>
      </c>
      <c r="S68" s="225"/>
      <c r="T68" s="244"/>
      <c r="U68" s="244"/>
      <c r="V68" s="244"/>
      <c r="W68" s="244"/>
      <c r="X68" s="244"/>
      <c r="Y68" s="198"/>
      <c r="Z68" s="198"/>
    </row>
    <row r="69" spans="1:26" ht="12.95" customHeight="1">
      <c r="A69" s="245"/>
      <c r="Y69" s="198">
        <f>SUM(D69:W69)</f>
        <v>0</v>
      </c>
    </row>
    <row r="70" spans="1:26" ht="12.95" customHeight="1"/>
    <row r="71" spans="1:26"/>
    <row r="72" spans="1:26"/>
    <row r="73" spans="1:26"/>
    <row r="74" spans="1:26"/>
    <row r="75" spans="1:26"/>
    <row r="76" spans="1:26"/>
    <row r="77" spans="1:26"/>
    <row r="78" spans="1:26"/>
    <row r="79" spans="1:26"/>
    <row r="80" spans="1:26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</sheetData>
  <mergeCells count="64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10:A11"/>
    <mergeCell ref="B10:B11"/>
    <mergeCell ref="A12:A13"/>
    <mergeCell ref="B12:B13"/>
    <mergeCell ref="B8:B9"/>
    <mergeCell ref="A8:A9"/>
    <mergeCell ref="A1:R1"/>
    <mergeCell ref="A2:R2"/>
    <mergeCell ref="A4:A5"/>
    <mergeCell ref="B4:B5"/>
    <mergeCell ref="A6:A7"/>
    <mergeCell ref="B6:B7"/>
  </mergeCells>
  <pageMargins left="0.51181102362204722" right="0.39370078740157483" top="0.59055118110236227" bottom="0.59055118110236227" header="0.51181102362204722" footer="0.11811023622047245"/>
  <pageSetup paperSize="9" scale="65" firstPageNumber="0" orientation="landscape" horizontalDpi="300" verticalDpi="300" r:id="rId1"/>
  <headerFooter>
    <oddFooter>&amp;C&amp;"Times New Roman,Normal"&amp;12&amp;P</oddFooter>
  </headerFooter>
  <colBreaks count="1" manualBreakCount="1">
    <brk id="1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23</vt:i4>
      </vt:variant>
    </vt:vector>
  </HeadingPairs>
  <TitlesOfParts>
    <vt:vector size="28" baseType="lpstr">
      <vt:lpstr>ÁREAS</vt:lpstr>
      <vt:lpstr>AUXILIAR</vt:lpstr>
      <vt:lpstr>P. PREÇO</vt:lpstr>
      <vt:lpstr>C. ENTREGA</vt:lpstr>
      <vt:lpstr>C. DESEMBOLSO</vt:lpstr>
      <vt:lpstr>'P. PREÇO'!__xlnm__FilterDatabase</vt:lpstr>
      <vt:lpstr>AUXILIAR!Area_de_impressao</vt:lpstr>
      <vt:lpstr>'C. DESEMBOLSO'!Area_de_impressao</vt:lpstr>
      <vt:lpstr>'C. ENTREGA'!Area_de_impressao</vt:lpstr>
      <vt:lpstr>'P. PREÇO'!Area_de_impressao</vt:lpstr>
      <vt:lpstr>ÁREAS!Excel_BuiltIn_Print_Area</vt:lpstr>
      <vt:lpstr>AUXILIAR!print</vt:lpstr>
      <vt:lpstr>'P. PREÇO'!print</vt:lpstr>
      <vt:lpstr>'C. DESEMBOLSO'!Print_Area_0</vt:lpstr>
      <vt:lpstr>ÁREAS!Print_Titles_0</vt:lpstr>
      <vt:lpstr>AUXILIAR!Print_Titles_0</vt:lpstr>
      <vt:lpstr>'C. DESEMBOLSO'!Print_Titles_0</vt:lpstr>
      <vt:lpstr>'C. ENTREGA'!Print_Titles_0</vt:lpstr>
      <vt:lpstr>'P. PREÇO'!Print_Titles_0</vt:lpstr>
      <vt:lpstr>AUXILIAR!Print_Titles_0_0</vt:lpstr>
      <vt:lpstr>'P. PREÇO'!Print_Titles_0_0</vt:lpstr>
      <vt:lpstr>AUXILIAR!Print_Titles_0_0_0</vt:lpstr>
      <vt:lpstr>'P. PREÇO'!Print_Titles_0_0_0</vt:lpstr>
      <vt:lpstr>ÁREAS!Titulos_de_impressao</vt:lpstr>
      <vt:lpstr>AUXILIAR!Titulos_de_impressao</vt:lpstr>
      <vt:lpstr>'C. DESEMBOLSO'!Titulos_de_impressao</vt:lpstr>
      <vt:lpstr>'C. ENTREGA'!Titulos_de_impressao</vt:lpstr>
      <vt:lpstr>'P. PREÇO'!Titulos_de_impressao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 Helena Bernardes</dc:creator>
  <cp:lastModifiedBy>fabio.henrique</cp:lastModifiedBy>
  <cp:revision>303</cp:revision>
  <cp:lastPrinted>2021-07-05T11:26:51Z</cp:lastPrinted>
  <dcterms:created xsi:type="dcterms:W3CDTF">2016-07-14T15:15:24Z</dcterms:created>
  <dcterms:modified xsi:type="dcterms:W3CDTF">2021-07-05T11:41:22Z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